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6 - Vybavení místností..." sheetId="2" r:id="rId2"/>
  </sheets>
  <definedNames>
    <definedName name="_xlnm.Print_Titles" localSheetId="1">'02.6 - Vybavení místností...'!$111:$111</definedName>
    <definedName name="_xlnm.Print_Titles" localSheetId="0">'Rekapitulace stavby'!$85:$85</definedName>
    <definedName name="_xlnm.Print_Area" localSheetId="1">'02.6 - Vybavení místností...'!$C$4:$Q$70,'02.6 - Vybavení místností...'!$C$76:$Q$95,'02.6 - Vybavení místností...'!$C$101:$Q$172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BE115" i="2"/>
  <c r="AA115" i="2"/>
  <c r="Y115" i="2"/>
  <c r="W115" i="2"/>
  <c r="BK115" i="2"/>
  <c r="N115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F108" i="2"/>
  <c r="F106" i="2"/>
  <c r="F104" i="2"/>
  <c r="F103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F83" i="2"/>
  <c r="F81" i="2"/>
  <c r="F79" i="2"/>
  <c r="F78" i="2"/>
  <c r="O21" i="2"/>
  <c r="E21" i="2"/>
  <c r="M109" i="2" s="1"/>
  <c r="O20" i="2"/>
  <c r="O18" i="2"/>
  <c r="E18" i="2"/>
  <c r="M108" i="2" s="1"/>
  <c r="O17" i="2"/>
  <c r="O15" i="2"/>
  <c r="E15" i="2"/>
  <c r="F109" i="2" s="1"/>
  <c r="O14" i="2"/>
  <c r="O9" i="2"/>
  <c r="M106" i="2" s="1"/>
  <c r="F6" i="2"/>
  <c r="AK27" i="1"/>
  <c r="AM83" i="1"/>
  <c r="L83" i="1"/>
  <c r="AM82" i="1"/>
  <c r="L82" i="1"/>
  <c r="AM80" i="1"/>
  <c r="L80" i="1"/>
  <c r="L78" i="1"/>
  <c r="L77" i="1"/>
  <c r="AY87" i="1" l="1"/>
  <c r="W34" i="1"/>
  <c r="AX87" i="1"/>
  <c r="W33" i="1"/>
  <c r="N113" i="2"/>
  <c r="N89" i="2" s="1"/>
  <c r="BK112" i="2"/>
  <c r="N112" i="2" s="1"/>
  <c r="N88" i="2" s="1"/>
  <c r="F84" i="2"/>
  <c r="M81" i="2"/>
  <c r="M83" i="2"/>
  <c r="M84" i="2"/>
  <c r="H32" i="2"/>
  <c r="AZ88" i="1" s="1"/>
  <c r="AZ87" i="1" s="1"/>
  <c r="H33" i="2"/>
  <c r="BA88" i="1" s="1"/>
  <c r="BA87" i="1" s="1"/>
  <c r="W32" i="1" l="1"/>
  <c r="AW87" i="1"/>
  <c r="AK32" i="1" s="1"/>
  <c r="L95" i="2"/>
  <c r="M27" i="2"/>
  <c r="M30" i="2" s="1"/>
  <c r="AV87" i="1"/>
  <c r="W31" i="1"/>
  <c r="AG88" i="1" l="1"/>
  <c r="L38" i="2"/>
  <c r="AK31" i="1"/>
  <c r="AT87" i="1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<sst xmlns="http://schemas.openxmlformats.org/spreadsheetml/2006/main" count="1087" uniqueCount="293">
  <si>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</si>
  <si>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</si>
  <si>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</si>
  <si>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</si>
  <si>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</si>
  <si>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</si>
  <si>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</si>
  <si>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</si>
  <si>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</si>
  <si>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</si>
  <si>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</si>
  <si>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</si>
  <si>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</si>
  <si>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</si>
  <si>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</si>
  <si>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</si>
  <si>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</si>
  <si>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</si>
  <si>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</si>
  <si>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</si>
  <si>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</si>
  <si>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</si>
  <si>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</si>
  <si>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</si>
  <si>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</si>
  <si>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</si>
  <si>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</si>
  <si>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</si>
  <si>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</si>
  <si>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</si>
  <si>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</si>
  <si>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</si>
  <si>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</si>
  <si>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</si>
  <si>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</si>
  <si>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</si>
  <si>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</si>
  <si>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</si>
  <si>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</si>
  <si>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</si>
  <si>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</si>
  <si>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</si>
  <si>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</si>
  <si>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</si>
  <si>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</si>
  <si>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</si>
  <si>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</si>
  <si>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</si>
  <si>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</si>
  <si>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</si>
  <si>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</si>
  <si>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</si>
  <si>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</si>
  <si>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</si>
  <si>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</si>
  <si>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</si>
  <si>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</si>
  <si>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</si>
  <si>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</si>
  <si>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</si>
  <si>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</si>
  <si>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</si>
  <si>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</si>
  <si>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</si>
  <si>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</si>
  <si>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</si>
  <si>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</si>
  <si>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</si>
  <si>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</si>
  <si>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</si>
  <si>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</si>
  <si>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</si>
  <si>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</si>
  <si>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</si>
  <si>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</si>
  <si>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</si>
  <si>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</si>
  <si>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</si>
  <si>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</si>
  <si>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</si>
  <si>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</si>
  <si>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</si>
  <si>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</si>
  <si>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02.6</t>
  </si>
  <si>
    <t>Vybavení místností, strojů a zařízení</t>
  </si>
  <si>
    <t>{b9564746-0ad5-4e28-8fff-618fcb816045}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</si>
  <si>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</si>
  <si>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</si>
  <si>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</si>
  <si>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</si>
  <si>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</si>
  <si>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</si>
  <si>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</si>
  <si>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</si>
  <si>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</si>
  <si>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</si>
  <si>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</si>
  <si>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</si>
  <si>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02.6 - Vybavení místností, strojů a zařízení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</si>
  <si>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</si>
  <si>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</si>
  <si>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</si>
  <si>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</si>
  <si>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</si>
  <si>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</si>
  <si>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</si>
  <si>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INV - Vybavení místností, strojů a zařízení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</si>
  <si>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</si>
  <si>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</si>
  <si>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</si>
  <si>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</si>
  <si>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</si>
  <si>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</si>
  <si>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</si>
  <si>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</si>
  <si>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</si>
  <si>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</si>
  <si>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</si>
  <si>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</si>
  <si>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</si>
  <si>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</si>
  <si>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</si>
  <si>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</si>
  <si>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</si>
  <si>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</si>
  <si>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</si>
  <si>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</si>
  <si>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Dílenská skříň plechová</t>
  </si>
  <si>
    <t>ks</t>
  </si>
  <si>
    <t>32</t>
  </si>
  <si>
    <t>16</t>
  </si>
  <si>
    <t>2.2</t>
  </si>
  <si>
    <t>Dílenský stůl</t>
  </si>
  <si>
    <t>4</t>
  </si>
  <si>
    <t>3</t>
  </si>
  <si>
    <t>5</t>
  </si>
  <si>
    <t>Hydraulický lis</t>
  </si>
  <si>
    <t>6</t>
  </si>
  <si>
    <t>6.1</t>
  </si>
  <si>
    <t>Židle pevná, překližka</t>
  </si>
  <si>
    <t>8</t>
  </si>
  <si>
    <t>6.2</t>
  </si>
  <si>
    <t>Židle pevná, čalounění</t>
  </si>
  <si>
    <t>10</t>
  </si>
  <si>
    <t>7.1</t>
  </si>
  <si>
    <t>Stůl jídelní vel. 728x1800x800 mm</t>
  </si>
  <si>
    <t>12</t>
  </si>
  <si>
    <t>7</t>
  </si>
  <si>
    <t>7.2</t>
  </si>
  <si>
    <t>Stůl jídelní vel. 728x1800x600 mm</t>
  </si>
  <si>
    <t>14</t>
  </si>
  <si>
    <t>7.3</t>
  </si>
  <si>
    <t>Stůl jídelní vel. 728x800x800 mm</t>
  </si>
  <si>
    <t>9</t>
  </si>
  <si>
    <t>Pásová pila na kov</t>
  </si>
  <si>
    <t>18</t>
  </si>
  <si>
    <t>Kancelářská skříň 2185x3600x600 a 400 mm</t>
  </si>
  <si>
    <t>20</t>
  </si>
  <si>
    <t>11</t>
  </si>
  <si>
    <t>Kancelářská židle otočná výškově stavitelná</t>
  </si>
  <si>
    <t>22</t>
  </si>
  <si>
    <t>12.1</t>
  </si>
  <si>
    <t>Kancelářský stůl 735x1400x800 mm</t>
  </si>
  <si>
    <t>24</t>
  </si>
  <si>
    <t>13</t>
  </si>
  <si>
    <t>12.2</t>
  </si>
  <si>
    <t>Kancelářský stůl 735x1500x800 mm, svislý žlab</t>
  </si>
  <si>
    <t>26</t>
  </si>
  <si>
    <t>12.3</t>
  </si>
  <si>
    <t>Kancelářský stůl 735x1500x800 mm</t>
  </si>
  <si>
    <t>28</t>
  </si>
  <si>
    <t>Policový stůl 920x(1400+1400)x500 mm</t>
  </si>
  <si>
    <t>30</t>
  </si>
  <si>
    <t>14.1</t>
  </si>
  <si>
    <t>Spisová policová skříň kovová 1950x900x400 mm</t>
  </si>
  <si>
    <t>17</t>
  </si>
  <si>
    <t>Dvousloupový hydraulický zvedák nosnost 4.000 kg</t>
  </si>
  <si>
    <t>34</t>
  </si>
  <si>
    <t>Stroj pro vyvažování kol osobních automobilů</t>
  </si>
  <si>
    <t>36</t>
  </si>
  <si>
    <t>19</t>
  </si>
  <si>
    <t>Stroj pro demontáž a montáž pneumatik</t>
  </si>
  <si>
    <t>38</t>
  </si>
  <si>
    <t>22.1</t>
  </si>
  <si>
    <t>Žákovská židle výškově nenastavitelná</t>
  </si>
  <si>
    <t>40</t>
  </si>
  <si>
    <t>22.2</t>
  </si>
  <si>
    <t>Žákovská židle výškově nastavitelná</t>
  </si>
  <si>
    <t>42</t>
  </si>
  <si>
    <t>23.1</t>
  </si>
  <si>
    <t>Lavice školní dvoumístná pevná s policí</t>
  </si>
  <si>
    <t>44</t>
  </si>
  <si>
    <t>23</t>
  </si>
  <si>
    <t>23.2</t>
  </si>
  <si>
    <t>Lavice školní dvoumístná výškově nastavitelná s policí</t>
  </si>
  <si>
    <t>46</t>
  </si>
  <si>
    <t>23.3</t>
  </si>
  <si>
    <t>Lavice školní dvoumístná pevná 760x1300x600 mm</t>
  </si>
  <si>
    <t>48</t>
  </si>
  <si>
    <t>25</t>
  </si>
  <si>
    <t>23.4</t>
  </si>
  <si>
    <t>Lavice školní dvoumístná výš.nas. 1300x600 mm</t>
  </si>
  <si>
    <t>50</t>
  </si>
  <si>
    <t>24.1</t>
  </si>
  <si>
    <t>Katedra učitelská se skříňkou 760x1300x600 mm</t>
  </si>
  <si>
    <t>52</t>
  </si>
  <si>
    <t>27</t>
  </si>
  <si>
    <t>24.2</t>
  </si>
  <si>
    <t>Katedra učitelská se skříňkou 760x1300x600 mm, žlab</t>
  </si>
  <si>
    <t>54</t>
  </si>
  <si>
    <t>25.1</t>
  </si>
  <si>
    <t>Židle dílenská otočná výškově stavitelná</t>
  </si>
  <si>
    <t>56</t>
  </si>
  <si>
    <t>29</t>
  </si>
  <si>
    <t>25.2</t>
  </si>
  <si>
    <t>Židle učitelská otočná výškově stavitelná, čalouněná</t>
  </si>
  <si>
    <t>58</t>
  </si>
  <si>
    <t>60</t>
  </si>
  <si>
    <t>31</t>
  </si>
  <si>
    <t>27.1</t>
  </si>
  <si>
    <t>Počítačový stůl dvoumístný 735x1600x800 mm</t>
  </si>
  <si>
    <t>62</t>
  </si>
  <si>
    <t>27.2</t>
  </si>
  <si>
    <t>64</t>
  </si>
  <si>
    <t>33</t>
  </si>
  <si>
    <t>27.3</t>
  </si>
  <si>
    <t>Počítačový stůl učitelský 735x1600x800 mm</t>
  </si>
  <si>
    <t>66</t>
  </si>
  <si>
    <t>68</t>
  </si>
  <si>
    <t>35</t>
  </si>
  <si>
    <t>29.1</t>
  </si>
  <si>
    <t>Svislý žlab pro kabelové rozvody z LTD</t>
  </si>
  <si>
    <t>70</t>
  </si>
  <si>
    <t>29.2</t>
  </si>
  <si>
    <t>Svislý žlab pro kabelové rozvody z LTD</t>
  </si>
  <si>
    <t>72</t>
  </si>
  <si>
    <t>37</t>
  </si>
  <si>
    <t>Svislý žlab pro kabelové rozvody</t>
  </si>
  <si>
    <t>74</t>
  </si>
  <si>
    <t>Šatní skříň pl. s vnitřní mezistěnou 1850x800x500 mm</t>
  </si>
  <si>
    <t>76</t>
  </si>
  <si>
    <t>39</t>
  </si>
  <si>
    <t>Šatnová lavice s opěradlem 800x1500x430 mm</t>
  </si>
  <si>
    <t>78</t>
  </si>
  <si>
    <t>Dílenský kompresor</t>
  </si>
  <si>
    <t>-1454489158</t>
  </si>
  <si>
    <t>34 - je v oddíle - Stlačený vzduch</t>
  </si>
  <si>
    <t>P</t>
  </si>
  <si>
    <t>41</t>
  </si>
  <si>
    <t>Boxová šatní skříň pl. 12-ti dvéřová 1850x900x500 mm</t>
  </si>
  <si>
    <t>82</t>
  </si>
  <si>
    <t>Přenosný cejchovatelný pneuhustič s int. tlak. nád.</t>
  </si>
  <si>
    <t>84</t>
  </si>
  <si>
    <t>43</t>
  </si>
  <si>
    <t>Zařízení pro servis klimatizací</t>
  </si>
  <si>
    <t>86</t>
  </si>
  <si>
    <t>Rázový pneumatický utahovák kol</t>
  </si>
  <si>
    <t>88</t>
  </si>
  <si>
    <t>45</t>
  </si>
  <si>
    <t>Myčka kol</t>
  </si>
  <si>
    <t>90</t>
  </si>
  <si>
    <t>Dílenský vozík s nářadím</t>
  </si>
  <si>
    <t>92</t>
  </si>
  <si>
    <t>47</t>
  </si>
  <si>
    <t>Pneumatická odsávačka vyjetého oleje</t>
  </si>
  <si>
    <t>94</t>
  </si>
  <si>
    <t>Pojízdná podpěra agregátů</t>
  </si>
  <si>
    <t>96</t>
  </si>
  <si>
    <t>49</t>
  </si>
  <si>
    <t>Pojízdný dílenský jeřáb</t>
  </si>
  <si>
    <t>98</t>
  </si>
  <si>
    <t>Stěnový trezor, zabud. do zdiva, 350/480/280 mm</t>
  </si>
  <si>
    <t>100</t>
  </si>
  <si>
    <t>51</t>
  </si>
  <si>
    <t>Tabule jednoplošná  na posuv. stojanu 2.500x1.200 mm</t>
  </si>
  <si>
    <t>102</t>
  </si>
  <si>
    <t>Tabule nástěnná jednoplošná 2.000x1.200 mm</t>
  </si>
  <si>
    <t>104</t>
  </si>
  <si>
    <t>53</t>
  </si>
  <si>
    <t>Televize ANDROID SMART LED, úhlopříčka 215 cm</t>
  </si>
  <si>
    <t>106</t>
  </si>
  <si>
    <t>Dílenský manipulační stolek</t>
  </si>
  <si>
    <t>108</t>
  </si>
  <si>
    <t>55</t>
  </si>
  <si>
    <t>Skříň na úklidové prostředky</t>
  </si>
  <si>
    <t>110</t>
  </si>
  <si>
    <t>Police na úklidové prostředky</t>
  </si>
  <si>
    <t>112</t>
  </si>
  <si>
    <t>57</t>
  </si>
  <si>
    <t>Skříňka na klíče, na 160 klíčů</t>
  </si>
  <si>
    <t>114</t>
  </si>
  <si>
    <t xml:space="preserve">Navíjecí zařízení na vzduchotlaké hadice </t>
  </si>
  <si>
    <t>-1735837532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</si>
</sst>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R2" s="194" t="s">
        <v>8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59" t="s">
        <v>12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61" t="s">
        <v>16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63" t="s">
        <v>18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64" t="s">
        <v>21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5">
        <f>ROUND(AG87,2)</f>
        <v>2738223.14</v>
      </c>
      <c r="AL26" s="162"/>
      <c r="AM26" s="162"/>
      <c r="AN26" s="162"/>
      <c r="AO26" s="162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5">
        <f>ROUND(AG90,2)</f>
        <v>0</v>
      </c>
      <c r="AL27" s="165"/>
      <c r="AM27" s="165"/>
      <c r="AN27" s="165"/>
      <c r="AO27" s="165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66">
        <f>ROUND(AK26+AK27,2)</f>
        <v>2738223.14</v>
      </c>
      <c r="AL29" s="167"/>
      <c r="AM29" s="167"/>
      <c r="AN29" s="167"/>
      <c r="AO29" s="167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68">
        <v>0.21</v>
      </c>
      <c r="M31" s="169"/>
      <c r="N31" s="169"/>
      <c r="O31" s="169"/>
      <c r="P31" s="36"/>
      <c r="Q31" s="36"/>
      <c r="R31" s="36"/>
      <c r="S31" s="36"/>
      <c r="T31" s="39" t="s">
        <v>43</v>
      </c>
      <c r="U31" s="36"/>
      <c r="V31" s="36"/>
      <c r="W31" s="170">
        <f>ROUND(AZ87+SUM(CD91),2)</f>
        <v>2738223.14</v>
      </c>
      <c r="X31" s="169"/>
      <c r="Y31" s="169"/>
      <c r="Z31" s="169"/>
      <c r="AA31" s="169"/>
      <c r="AB31" s="169"/>
      <c r="AC31" s="169"/>
      <c r="AD31" s="169"/>
      <c r="AE31" s="169"/>
      <c r="AF31" s="36"/>
      <c r="AG31" s="36"/>
      <c r="AH31" s="36"/>
      <c r="AI31" s="36"/>
      <c r="AJ31" s="36"/>
      <c r="AK31" s="170">
        <f>ROUND(AV87+SUM(BY91),2)</f>
        <v>575026.86</v>
      </c>
      <c r="AL31" s="169"/>
      <c r="AM31" s="169"/>
      <c r="AN31" s="169"/>
      <c r="AO31" s="169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68">
        <v>0.15</v>
      </c>
      <c r="M32" s="169"/>
      <c r="N32" s="169"/>
      <c r="O32" s="169"/>
      <c r="P32" s="36"/>
      <c r="Q32" s="36"/>
      <c r="R32" s="36"/>
      <c r="S32" s="36"/>
      <c r="T32" s="39" t="s">
        <v>43</v>
      </c>
      <c r="U32" s="36"/>
      <c r="V32" s="36"/>
      <c r="W32" s="170">
        <f>ROUND(BA87+SUM(CE91),2)</f>
        <v>0</v>
      </c>
      <c r="X32" s="169"/>
      <c r="Y32" s="169"/>
      <c r="Z32" s="169"/>
      <c r="AA32" s="169"/>
      <c r="AB32" s="169"/>
      <c r="AC32" s="169"/>
      <c r="AD32" s="169"/>
      <c r="AE32" s="169"/>
      <c r="AF32" s="36"/>
      <c r="AG32" s="36"/>
      <c r="AH32" s="36"/>
      <c r="AI32" s="36"/>
      <c r="AJ32" s="36"/>
      <c r="AK32" s="170">
        <f>ROUND(AW87+SUM(BZ91),2)</f>
        <v>0</v>
      </c>
      <c r="AL32" s="169"/>
      <c r="AM32" s="169"/>
      <c r="AN32" s="169"/>
      <c r="AO32" s="169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68">
        <v>0.21</v>
      </c>
      <c r="M33" s="169"/>
      <c r="N33" s="169"/>
      <c r="O33" s="169"/>
      <c r="P33" s="36"/>
      <c r="Q33" s="36"/>
      <c r="R33" s="36"/>
      <c r="S33" s="36"/>
      <c r="T33" s="39" t="s">
        <v>43</v>
      </c>
      <c r="U33" s="36"/>
      <c r="V33" s="36"/>
      <c r="W33" s="170">
        <f>ROUND(BB87+SUM(CF91),2)</f>
        <v>0</v>
      </c>
      <c r="X33" s="169"/>
      <c r="Y33" s="169"/>
      <c r="Z33" s="169"/>
      <c r="AA33" s="169"/>
      <c r="AB33" s="169"/>
      <c r="AC33" s="169"/>
      <c r="AD33" s="169"/>
      <c r="AE33" s="169"/>
      <c r="AF33" s="36"/>
      <c r="AG33" s="36"/>
      <c r="AH33" s="36"/>
      <c r="AI33" s="36"/>
      <c r="AJ33" s="36"/>
      <c r="AK33" s="170">
        <v>0</v>
      </c>
      <c r="AL33" s="169"/>
      <c r="AM33" s="169"/>
      <c r="AN33" s="169"/>
      <c r="AO33" s="169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68">
        <v>0.15</v>
      </c>
      <c r="M34" s="169"/>
      <c r="N34" s="169"/>
      <c r="O34" s="169"/>
      <c r="P34" s="36"/>
      <c r="Q34" s="36"/>
      <c r="R34" s="36"/>
      <c r="S34" s="36"/>
      <c r="T34" s="39" t="s">
        <v>43</v>
      </c>
      <c r="U34" s="36"/>
      <c r="V34" s="36"/>
      <c r="W34" s="170">
        <f>ROUND(BC87+SUM(CG91),2)</f>
        <v>0</v>
      </c>
      <c r="X34" s="169"/>
      <c r="Y34" s="169"/>
      <c r="Z34" s="169"/>
      <c r="AA34" s="169"/>
      <c r="AB34" s="169"/>
      <c r="AC34" s="169"/>
      <c r="AD34" s="169"/>
      <c r="AE34" s="169"/>
      <c r="AF34" s="36"/>
      <c r="AG34" s="36"/>
      <c r="AH34" s="36"/>
      <c r="AI34" s="36"/>
      <c r="AJ34" s="36"/>
      <c r="AK34" s="170">
        <v>0</v>
      </c>
      <c r="AL34" s="169"/>
      <c r="AM34" s="169"/>
      <c r="AN34" s="169"/>
      <c r="AO34" s="169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68">
        <v>0</v>
      </c>
      <c r="M35" s="169"/>
      <c r="N35" s="169"/>
      <c r="O35" s="169"/>
      <c r="P35" s="36"/>
      <c r="Q35" s="36"/>
      <c r="R35" s="36"/>
      <c r="S35" s="36"/>
      <c r="T35" s="39" t="s">
        <v>43</v>
      </c>
      <c r="U35" s="36"/>
      <c r="V35" s="36"/>
      <c r="W35" s="170">
        <f>ROUND(BD87+SUM(CH91),2)</f>
        <v>0</v>
      </c>
      <c r="X35" s="169"/>
      <c r="Y35" s="169"/>
      <c r="Z35" s="169"/>
      <c r="AA35" s="169"/>
      <c r="AB35" s="169"/>
      <c r="AC35" s="169"/>
      <c r="AD35" s="169"/>
      <c r="AE35" s="169"/>
      <c r="AF35" s="36"/>
      <c r="AG35" s="36"/>
      <c r="AH35" s="36"/>
      <c r="AI35" s="36"/>
      <c r="AJ35" s="36"/>
      <c r="AK35" s="170">
        <v>0</v>
      </c>
      <c r="AL35" s="169"/>
      <c r="AM35" s="169"/>
      <c r="AN35" s="169"/>
      <c r="AO35" s="169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1" t="s">
        <v>50</v>
      </c>
      <c r="Y37" s="172"/>
      <c r="Z37" s="172"/>
      <c r="AA37" s="172"/>
      <c r="AB37" s="172"/>
      <c r="AC37" s="43"/>
      <c r="AD37" s="43"/>
      <c r="AE37" s="43"/>
      <c r="AF37" s="43"/>
      <c r="AG37" s="43"/>
      <c r="AH37" s="43"/>
      <c r="AI37" s="43"/>
      <c r="AJ37" s="43"/>
      <c r="AK37" s="173">
        <f>SUM(AK29:AK35)</f>
        <v>3313250</v>
      </c>
      <c r="AL37" s="172"/>
      <c r="AM37" s="172"/>
      <c r="AN37" s="172"/>
      <c r="AO37" s="174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ht="13.5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 ht="13.5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 ht="13.5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 ht="13.5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 ht="13.5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 ht="13.5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 ht="13.5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 ht="13.5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 ht="13.5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3.5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 ht="13.5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 ht="13.5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 ht="13.5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 ht="13.5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 ht="13.5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 ht="13.5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 ht="13.5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59" t="s">
        <v>57</v>
      </c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75" t="str">
        <f>K6</f>
        <v>Modernizace dílenského areálu, SŠTŘ, Nový Bydžov - Hlušice</v>
      </c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77" t="str">
        <f>IF(E17="","",E17)</f>
        <v xml:space="preserve"> </v>
      </c>
      <c r="AN82" s="177"/>
      <c r="AO82" s="177"/>
      <c r="AP82" s="177"/>
      <c r="AQ82" s="32"/>
      <c r="AS82" s="178" t="s">
        <v>58</v>
      </c>
      <c r="AT82" s="17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77" t="str">
        <f>IF(E20="","",E20)</f>
        <v xml:space="preserve"> </v>
      </c>
      <c r="AN83" s="177"/>
      <c r="AO83" s="177"/>
      <c r="AP83" s="177"/>
      <c r="AQ83" s="32"/>
      <c r="AS83" s="180"/>
      <c r="AT83" s="18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2"/>
      <c r="AT84" s="183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84" t="s">
        <v>59</v>
      </c>
      <c r="D85" s="185"/>
      <c r="E85" s="185"/>
      <c r="F85" s="185"/>
      <c r="G85" s="185"/>
      <c r="H85" s="74"/>
      <c r="I85" s="186" t="s">
        <v>60</v>
      </c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6" t="s">
        <v>61</v>
      </c>
      <c r="AH85" s="185"/>
      <c r="AI85" s="185"/>
      <c r="AJ85" s="185"/>
      <c r="AK85" s="185"/>
      <c r="AL85" s="185"/>
      <c r="AM85" s="185"/>
      <c r="AN85" s="186" t="s">
        <v>62</v>
      </c>
      <c r="AO85" s="185"/>
      <c r="AP85" s="187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1">
        <f>ROUND(AG88,2)</f>
        <v>2738223.14</v>
      </c>
      <c r="AH87" s="191"/>
      <c r="AI87" s="191"/>
      <c r="AJ87" s="191"/>
      <c r="AK87" s="191"/>
      <c r="AL87" s="191"/>
      <c r="AM87" s="191"/>
      <c r="AN87" s="192">
        <f>SUM(AG87,AT87)</f>
        <v>3313250</v>
      </c>
      <c r="AO87" s="192"/>
      <c r="AP87" s="192"/>
      <c r="AQ87" s="66"/>
      <c r="AS87" s="81">
        <f>ROUND(AS88,2)</f>
        <v>58944.14</v>
      </c>
      <c r="AT87" s="82">
        <f>ROUND(SUM(AV87:AW87),2)</f>
        <v>575026.86</v>
      </c>
      <c r="AU87" s="83">
        <f>ROUND(AU88,5)</f>
        <v>0</v>
      </c>
      <c r="AV87" s="82">
        <f>ROUND(AZ87*L31,2)</f>
        <v>575026.86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2738223.14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22.5" customHeight="1">
      <c r="A88" s="87" t="s">
        <v>82</v>
      </c>
      <c r="B88" s="88"/>
      <c r="C88" s="89"/>
      <c r="D88" s="190" t="s">
        <v>83</v>
      </c>
      <c r="E88" s="190"/>
      <c r="F88" s="190"/>
      <c r="G88" s="190"/>
      <c r="H88" s="190"/>
      <c r="I88" s="90"/>
      <c r="J88" s="190" t="s">
        <v>84</v>
      </c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88">
        <f>'02.6 - Vybavení místností...'!M30</f>
        <v>2738223.14</v>
      </c>
      <c r="AH88" s="189"/>
      <c r="AI88" s="189"/>
      <c r="AJ88" s="189"/>
      <c r="AK88" s="189"/>
      <c r="AL88" s="189"/>
      <c r="AM88" s="189"/>
      <c r="AN88" s="188">
        <f>SUM(AG88,AT88)</f>
        <v>3313250</v>
      </c>
      <c r="AO88" s="189"/>
      <c r="AP88" s="189"/>
      <c r="AQ88" s="91"/>
      <c r="AS88" s="92">
        <f>'02.6 - Vybavení místností...'!M28</f>
        <v>58944.14</v>
      </c>
      <c r="AT88" s="93">
        <f>ROUND(SUM(AV88:AW88),2)</f>
        <v>575026.86</v>
      </c>
      <c r="AU88" s="94">
        <f>'02.6 - Vybavení místností...'!W112</f>
        <v>0</v>
      </c>
      <c r="AV88" s="93">
        <f>'02.6 - Vybavení místností...'!M32</f>
        <v>575026.86</v>
      </c>
      <c r="AW88" s="93">
        <f>'02.6 - Vybavení místností...'!M33</f>
        <v>0</v>
      </c>
      <c r="AX88" s="93">
        <f>'02.6 - Vybavení místností...'!M34</f>
        <v>0</v>
      </c>
      <c r="AY88" s="93">
        <f>'02.6 - Vybavení místností...'!M35</f>
        <v>0</v>
      </c>
      <c r="AZ88" s="93">
        <f>'02.6 - Vybavení místností...'!H32</f>
        <v>2738223.14</v>
      </c>
      <c r="BA88" s="93">
        <f>'02.6 - Vybavení místností...'!H33</f>
        <v>0</v>
      </c>
      <c r="BB88" s="93">
        <f>'02.6 - Vybavení místností...'!H34</f>
        <v>0</v>
      </c>
      <c r="BC88" s="93">
        <f>'02.6 - Vybavení místností...'!H35</f>
        <v>0</v>
      </c>
      <c r="BD88" s="95">
        <f>'02.6 - Vybavení místností...'!H36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 ht="13.5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2">
        <v>0</v>
      </c>
      <c r="AH90" s="192"/>
      <c r="AI90" s="192"/>
      <c r="AJ90" s="192"/>
      <c r="AK90" s="192"/>
      <c r="AL90" s="192"/>
      <c r="AM90" s="192"/>
      <c r="AN90" s="192">
        <v>0</v>
      </c>
      <c r="AO90" s="192"/>
      <c r="AP90" s="192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93">
        <f>ROUND(AG87+AG90,2)</f>
        <v>2738223.14</v>
      </c>
      <c r="AH92" s="193"/>
      <c r="AI92" s="193"/>
      <c r="AJ92" s="193"/>
      <c r="AK92" s="193"/>
      <c r="AL92" s="193"/>
      <c r="AM92" s="193"/>
      <c r="AN92" s="193">
        <f>AN87+AN90</f>
        <v>3313250</v>
      </c>
      <c r="AO92" s="193"/>
      <c r="AP92" s="193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6 - Vybavení místností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24" t="s">
        <v>91</v>
      </c>
      <c r="I1" s="224"/>
      <c r="J1" s="224"/>
      <c r="K1" s="224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S2" s="194" t="s">
        <v>8</v>
      </c>
      <c r="T2" s="195"/>
      <c r="U2" s="195"/>
      <c r="V2" s="195"/>
      <c r="W2" s="195"/>
      <c r="X2" s="195"/>
      <c r="Y2" s="195"/>
      <c r="Z2" s="195"/>
      <c r="AA2" s="195"/>
      <c r="AB2" s="195"/>
      <c r="AC2" s="195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59" t="s">
        <v>96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196" t="str">
        <f>'Rekapitulace stavby'!K6</f>
        <v>Modernizace dílenského areálu, SŠTŘ, Nový Bydžov - Hlušice</v>
      </c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63" t="s">
        <v>98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25</v>
      </c>
      <c r="G9" s="31"/>
      <c r="H9" s="31"/>
      <c r="I9" s="31"/>
      <c r="J9" s="31"/>
      <c r="K9" s="31"/>
      <c r="L9" s="31"/>
      <c r="M9" s="27" t="s">
        <v>26</v>
      </c>
      <c r="N9" s="31"/>
      <c r="O9" s="199" t="str">
        <f>'Rekapitulace stavby'!AN8</f>
        <v>21. 11. 2016</v>
      </c>
      <c r="P9" s="199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61" t="s">
        <v>21</v>
      </c>
      <c r="P11" s="161"/>
      <c r="Q11" s="31"/>
      <c r="R11" s="32"/>
    </row>
    <row r="12" spans="1:66" s="1" customFormat="1" ht="18" customHeight="1">
      <c r="B12" s="30"/>
      <c r="C12" s="31"/>
      <c r="D12" s="31"/>
      <c r="E12" s="25" t="s">
        <v>30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61" t="s">
        <v>21</v>
      </c>
      <c r="P12" s="161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61" t="str">
        <f>IF('Rekapitulace stavby'!AN13="","",'Rekapitulace stavby'!AN13)</f>
        <v/>
      </c>
      <c r="P14" s="161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61" t="str">
        <f>IF('Rekapitulace stavby'!AN14="","",'Rekapitulace stavby'!AN14)</f>
        <v/>
      </c>
      <c r="P15" s="161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61" t="str">
        <f>IF('Rekapitulace stavby'!AN16="","",'Rekapitulace stavby'!AN16)</f>
        <v/>
      </c>
      <c r="P17" s="161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61" t="str">
        <f>IF('Rekapitulace stavby'!AN17="","",'Rekapitulace stavby'!AN17)</f>
        <v/>
      </c>
      <c r="P18" s="161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61" t="str">
        <f>IF('Rekapitulace stavby'!AN19="","",'Rekapitulace stavby'!AN19)</f>
        <v/>
      </c>
      <c r="P20" s="161"/>
      <c r="Q20" s="31"/>
      <c r="R20" s="32"/>
    </row>
    <row r="21" spans="2:18" s="1" customFormat="1" ht="18" customHeight="1">
      <c r="B21" s="30"/>
      <c r="C21" s="31"/>
      <c r="D21" s="31"/>
      <c r="E21" s="25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61" t="str">
        <f>IF('Rekapitulace stavby'!AN20="","",'Rekapitulace stavby'!AN20)</f>
        <v/>
      </c>
      <c r="P21" s="161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64" t="s">
        <v>21</v>
      </c>
      <c r="F24" s="164"/>
      <c r="G24" s="164"/>
      <c r="H24" s="164"/>
      <c r="I24" s="164"/>
      <c r="J24" s="164"/>
      <c r="K24" s="164"/>
      <c r="L24" s="164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99</v>
      </c>
      <c r="E27" s="31"/>
      <c r="F27" s="31"/>
      <c r="G27" s="31"/>
      <c r="H27" s="31"/>
      <c r="I27" s="31"/>
      <c r="J27" s="31"/>
      <c r="K27" s="31"/>
      <c r="L27" s="31"/>
      <c r="M27" s="165">
        <f>N88</f>
        <v>2679279</v>
      </c>
      <c r="N27" s="165"/>
      <c r="O27" s="165"/>
      <c r="P27" s="165"/>
      <c r="Q27" s="31"/>
      <c r="R27" s="32"/>
    </row>
    <row r="28" spans="2:18" s="1" customFormat="1" ht="14.45" customHeight="1">
      <c r="B28" s="30"/>
      <c r="C28" s="31"/>
      <c r="D28" s="29" t="s">
        <v>100</v>
      </c>
      <c r="E28" s="31"/>
      <c r="F28" s="31"/>
      <c r="G28" s="31"/>
      <c r="H28" s="31"/>
      <c r="I28" s="31"/>
      <c r="J28" s="31"/>
      <c r="K28" s="31"/>
      <c r="L28" s="31"/>
      <c r="M28" s="165">
        <f>N91</f>
        <v>58944.14</v>
      </c>
      <c r="N28" s="165"/>
      <c r="O28" s="165"/>
      <c r="P28" s="165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00">
        <f>ROUND(M27+M28,2)</f>
        <v>2738223.14</v>
      </c>
      <c r="N30" s="198"/>
      <c r="O30" s="198"/>
      <c r="P30" s="198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01">
        <f>ROUND((SUM(BE91:BE94)+SUM(BE112:BE172)), 2)</f>
        <v>2738223.14</v>
      </c>
      <c r="I32" s="198"/>
      <c r="J32" s="198"/>
      <c r="K32" s="31"/>
      <c r="L32" s="31"/>
      <c r="M32" s="201">
        <f>ROUND(ROUND((SUM(BE91:BE94)+SUM(BE112:BE172)), 2)*F32, 2)</f>
        <v>575026.86</v>
      </c>
      <c r="N32" s="198"/>
      <c r="O32" s="198"/>
      <c r="P32" s="198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01">
        <f>ROUND((SUM(BF91:BF94)+SUM(BF112:BF172)), 2)</f>
        <v>0</v>
      </c>
      <c r="I33" s="198"/>
      <c r="J33" s="198"/>
      <c r="K33" s="31"/>
      <c r="L33" s="31"/>
      <c r="M33" s="201">
        <f>ROUND(ROUND((SUM(BF91:BF94)+SUM(BF112:BF172)), 2)*F33, 2)</f>
        <v>0</v>
      </c>
      <c r="N33" s="198"/>
      <c r="O33" s="198"/>
      <c r="P33" s="198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01">
        <f>ROUND((SUM(BG91:BG94)+SUM(BG112:BG172)), 2)</f>
        <v>0</v>
      </c>
      <c r="I34" s="198"/>
      <c r="J34" s="198"/>
      <c r="K34" s="31"/>
      <c r="L34" s="31"/>
      <c r="M34" s="201">
        <v>0</v>
      </c>
      <c r="N34" s="198"/>
      <c r="O34" s="198"/>
      <c r="P34" s="198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01">
        <f>ROUND((SUM(BH91:BH94)+SUM(BH112:BH172)), 2)</f>
        <v>0</v>
      </c>
      <c r="I35" s="198"/>
      <c r="J35" s="198"/>
      <c r="K35" s="31"/>
      <c r="L35" s="31"/>
      <c r="M35" s="201">
        <v>0</v>
      </c>
      <c r="N35" s="198"/>
      <c r="O35" s="198"/>
      <c r="P35" s="198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01">
        <f>ROUND((SUM(BI91:BI94)+SUM(BI112:BI172)), 2)</f>
        <v>0</v>
      </c>
      <c r="I36" s="198"/>
      <c r="J36" s="198"/>
      <c r="K36" s="31"/>
      <c r="L36" s="31"/>
      <c r="M36" s="201">
        <v>0</v>
      </c>
      <c r="N36" s="198"/>
      <c r="O36" s="198"/>
      <c r="P36" s="198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02">
        <f>SUM(M30:M36)</f>
        <v>3313250</v>
      </c>
      <c r="M38" s="202"/>
      <c r="N38" s="202"/>
      <c r="O38" s="202"/>
      <c r="P38" s="203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 ht="13.5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3.5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 ht="13.5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 ht="13.5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 ht="13.5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 ht="13.5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 ht="13.5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 ht="13.5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 ht="13.5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3.5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3.5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 ht="13.5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 ht="13.5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 ht="13.5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 ht="13.5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 ht="13.5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 ht="13.5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 ht="13.5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59" t="s">
        <v>101</v>
      </c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196" t="str">
        <f>F6</f>
        <v>Modernizace dílenského areálu, SŠTŘ, Nový Bydžov - Hlušice</v>
      </c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75" t="str">
        <f>F7</f>
        <v>02.6 - Vybavení místností, strojů a zařízení</v>
      </c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>Hlušice</v>
      </c>
      <c r="G81" s="31"/>
      <c r="H81" s="31"/>
      <c r="I81" s="31"/>
      <c r="J81" s="31"/>
      <c r="K81" s="27" t="s">
        <v>26</v>
      </c>
      <c r="L81" s="31"/>
      <c r="M81" s="199" t="str">
        <f>IF(O9="","",O9)</f>
        <v>21. 11. 2016</v>
      </c>
      <c r="N81" s="199"/>
      <c r="O81" s="199"/>
      <c r="P81" s="199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61" t="str">
        <f>E18</f>
        <v xml:space="preserve"> </v>
      </c>
      <c r="N83" s="161"/>
      <c r="O83" s="161"/>
      <c r="P83" s="161"/>
      <c r="Q83" s="161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61" t="str">
        <f>E21</f>
        <v xml:space="preserve"> </v>
      </c>
      <c r="N84" s="161"/>
      <c r="O84" s="161"/>
      <c r="P84" s="161"/>
      <c r="Q84" s="161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04" t="s">
        <v>102</v>
      </c>
      <c r="D86" s="205"/>
      <c r="E86" s="205"/>
      <c r="F86" s="205"/>
      <c r="G86" s="205"/>
      <c r="H86" s="101"/>
      <c r="I86" s="101"/>
      <c r="J86" s="101"/>
      <c r="K86" s="101"/>
      <c r="L86" s="101"/>
      <c r="M86" s="101"/>
      <c r="N86" s="204" t="s">
        <v>103</v>
      </c>
      <c r="O86" s="205"/>
      <c r="P86" s="205"/>
      <c r="Q86" s="205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104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2">
        <f>N112</f>
        <v>2679279</v>
      </c>
      <c r="O88" s="206"/>
      <c r="P88" s="206"/>
      <c r="Q88" s="206"/>
      <c r="R88" s="32"/>
      <c r="T88" s="112"/>
      <c r="U88" s="112"/>
      <c r="AU88" s="16" t="s">
        <v>105</v>
      </c>
    </row>
    <row r="89" spans="2:65" s="6" customFormat="1" ht="24.95" customHeight="1">
      <c r="B89" s="114"/>
      <c r="C89" s="115"/>
      <c r="D89" s="116" t="s">
        <v>106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07">
        <f>N113</f>
        <v>2679279</v>
      </c>
      <c r="O89" s="208"/>
      <c r="P89" s="208"/>
      <c r="Q89" s="208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06">
        <f>ROUND(N92+N93,2)</f>
        <v>58944.14</v>
      </c>
      <c r="O91" s="209"/>
      <c r="P91" s="209"/>
      <c r="Q91" s="209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0" t="s">
        <v>108</v>
      </c>
      <c r="E92" s="210"/>
      <c r="F92" s="210"/>
      <c r="G92" s="210"/>
      <c r="H92" s="210"/>
      <c r="I92" s="31"/>
      <c r="J92" s="31"/>
      <c r="K92" s="31"/>
      <c r="L92" s="31"/>
      <c r="M92" s="31"/>
      <c r="N92" s="211">
        <v>53585.58</v>
      </c>
      <c r="O92" s="211"/>
      <c r="P92" s="211"/>
      <c r="Q92" s="211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109</v>
      </c>
      <c r="AZ92" s="124"/>
      <c r="BA92" s="124"/>
      <c r="BB92" s="124"/>
      <c r="BC92" s="124"/>
      <c r="BD92" s="124"/>
      <c r="BE92" s="126">
        <f>IF(U92="základní",N92,0)</f>
        <v>53585.58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0" t="s">
        <v>110</v>
      </c>
      <c r="E93" s="210"/>
      <c r="F93" s="210"/>
      <c r="G93" s="210"/>
      <c r="H93" s="210"/>
      <c r="I93" s="31"/>
      <c r="J93" s="31"/>
      <c r="K93" s="31"/>
      <c r="L93" s="31"/>
      <c r="M93" s="31"/>
      <c r="N93" s="211">
        <v>5358.56</v>
      </c>
      <c r="O93" s="211"/>
      <c r="P93" s="211"/>
      <c r="Q93" s="211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109</v>
      </c>
      <c r="AZ93" s="124"/>
      <c r="BA93" s="124"/>
      <c r="BB93" s="124"/>
      <c r="BC93" s="124"/>
      <c r="BD93" s="124"/>
      <c r="BE93" s="126">
        <f>IF(U93="základní",N93,0)</f>
        <v>5358.56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93">
        <f>ROUND(SUM(N88+N91),2)</f>
        <v>2738223.14</v>
      </c>
      <c r="M95" s="193"/>
      <c r="N95" s="193"/>
      <c r="O95" s="193"/>
      <c r="P95" s="193"/>
      <c r="Q95" s="193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59" t="s">
        <v>111</v>
      </c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196" t="str">
        <f>F6</f>
        <v>Modernizace dílenského areálu, SŠTŘ, Nový Bydžov - Hlušice</v>
      </c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75" t="str">
        <f>F7</f>
        <v>02.6 - Vybavení místností, strojů a zařízení</v>
      </c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>Hlušice</v>
      </c>
      <c r="G106" s="31"/>
      <c r="H106" s="31"/>
      <c r="I106" s="31"/>
      <c r="J106" s="31"/>
      <c r="K106" s="27" t="s">
        <v>26</v>
      </c>
      <c r="L106" s="31"/>
      <c r="M106" s="199" t="str">
        <f>IF(O9="","",O9)</f>
        <v>21. 11. 2016</v>
      </c>
      <c r="N106" s="199"/>
      <c r="O106" s="199"/>
      <c r="P106" s="199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61" t="str">
        <f>E18</f>
        <v xml:space="preserve"> </v>
      </c>
      <c r="N108" s="161"/>
      <c r="O108" s="161"/>
      <c r="P108" s="161"/>
      <c r="Q108" s="161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61" t="str">
        <f>E21</f>
        <v xml:space="preserve"> </v>
      </c>
      <c r="N109" s="161"/>
      <c r="O109" s="161"/>
      <c r="P109" s="161"/>
      <c r="Q109" s="161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112</v>
      </c>
      <c r="D111" s="131" t="s">
        <v>113</v>
      </c>
      <c r="E111" s="131" t="s">
        <v>59</v>
      </c>
      <c r="F111" s="212" t="s">
        <v>114</v>
      </c>
      <c r="G111" s="212"/>
      <c r="H111" s="212"/>
      <c r="I111" s="212"/>
      <c r="J111" s="131" t="s">
        <v>115</v>
      </c>
      <c r="K111" s="131" t="s">
        <v>116</v>
      </c>
      <c r="L111" s="213" t="s">
        <v>117</v>
      </c>
      <c r="M111" s="213"/>
      <c r="N111" s="212" t="s">
        <v>103</v>
      </c>
      <c r="O111" s="212"/>
      <c r="P111" s="212"/>
      <c r="Q111" s="214"/>
      <c r="R111" s="132"/>
      <c r="T111" s="75" t="s">
        <v>118</v>
      </c>
      <c r="U111" s="76" t="s">
        <v>41</v>
      </c>
      <c r="V111" s="76" t="s">
        <v>119</v>
      </c>
      <c r="W111" s="76" t="s">
        <v>120</v>
      </c>
      <c r="X111" s="76" t="s">
        <v>121</v>
      </c>
      <c r="Y111" s="76" t="s">
        <v>122</v>
      </c>
      <c r="Z111" s="76" t="s">
        <v>123</v>
      </c>
      <c r="AA111" s="77" t="s">
        <v>124</v>
      </c>
    </row>
    <row r="112" spans="2:63" s="1" customFormat="1" ht="29.25" customHeight="1">
      <c r="B112" s="30"/>
      <c r="C112" s="79" t="s">
        <v>99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20">
        <f>BK112</f>
        <v>2679279</v>
      </c>
      <c r="O112" s="221"/>
      <c r="P112" s="221"/>
      <c r="Q112" s="221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105</v>
      </c>
      <c r="BK112" s="135">
        <f>BK113</f>
        <v>2679279</v>
      </c>
    </row>
    <row r="113" spans="2:65" s="8" customFormat="1" ht="37.35" customHeight="1">
      <c r="B113" s="136"/>
      <c r="C113" s="137"/>
      <c r="D113" s="138" t="s">
        <v>106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22">
        <f>BK113</f>
        <v>2679279</v>
      </c>
      <c r="O113" s="223"/>
      <c r="P113" s="223"/>
      <c r="Q113" s="223"/>
      <c r="R113" s="139"/>
      <c r="T113" s="140"/>
      <c r="U113" s="137"/>
      <c r="V113" s="137"/>
      <c r="W113" s="141">
        <f>SUM(W114:W172)</f>
        <v>0</v>
      </c>
      <c r="X113" s="137"/>
      <c r="Y113" s="141">
        <f>SUM(Y114:Y172)</f>
        <v>0</v>
      </c>
      <c r="Z113" s="137"/>
      <c r="AA113" s="142">
        <f>SUM(AA114:AA172)</f>
        <v>0</v>
      </c>
      <c r="AR113" s="143" t="s">
        <v>23</v>
      </c>
      <c r="AT113" s="144" t="s">
        <v>76</v>
      </c>
      <c r="AU113" s="144" t="s">
        <v>77</v>
      </c>
      <c r="AY113" s="143" t="s">
        <v>125</v>
      </c>
      <c r="BK113" s="145">
        <f>SUM(BK114:BK172)</f>
        <v>2679279</v>
      </c>
    </row>
    <row r="114" spans="2:65" s="1" customFormat="1" ht="22.5" customHeight="1">
      <c r="B114" s="30"/>
      <c r="C114" s="146" t="s">
        <v>23</v>
      </c>
      <c r="D114" s="146" t="s">
        <v>126</v>
      </c>
      <c r="E114" s="147" t="s">
        <v>23</v>
      </c>
      <c r="F114" s="215" t="s">
        <v>127</v>
      </c>
      <c r="G114" s="215"/>
      <c r="H114" s="215"/>
      <c r="I114" s="215"/>
      <c r="J114" s="148" t="s">
        <v>128</v>
      </c>
      <c r="K114" s="149">
        <v>11</v>
      </c>
      <c r="L114" s="216">
        <v>7920</v>
      </c>
      <c r="M114" s="216"/>
      <c r="N114" s="216">
        <f t="shared" ref="N114:N153" si="0">ROUND(L114*K114,2)</f>
        <v>87120</v>
      </c>
      <c r="O114" s="217"/>
      <c r="P114" s="217"/>
      <c r="Q114" s="217"/>
      <c r="R114" s="32"/>
      <c r="T114" s="150" t="s">
        <v>21</v>
      </c>
      <c r="U114" s="39" t="s">
        <v>42</v>
      </c>
      <c r="V114" s="151">
        <v>0</v>
      </c>
      <c r="W114" s="151">
        <f t="shared" ref="W114:W153" si="1">V114*K114</f>
        <v>0</v>
      </c>
      <c r="X114" s="151">
        <v>0</v>
      </c>
      <c r="Y114" s="151">
        <f t="shared" ref="Y114:Y153" si="2">X114*K114</f>
        <v>0</v>
      </c>
      <c r="Z114" s="151">
        <v>0</v>
      </c>
      <c r="AA114" s="152">
        <f t="shared" ref="AA114:AA153" si="3">Z114*K114</f>
        <v>0</v>
      </c>
      <c r="AR114" s="16" t="s">
        <v>129</v>
      </c>
      <c r="AT114" s="16" t="s">
        <v>126</v>
      </c>
      <c r="AU114" s="16" t="s">
        <v>23</v>
      </c>
      <c r="AY114" s="16" t="s">
        <v>125</v>
      </c>
      <c r="BE114" s="153">
        <f t="shared" ref="BE114:BE153" si="4">IF(U114="základní",N114,0)</f>
        <v>87120</v>
      </c>
      <c r="BF114" s="153">
        <f t="shared" ref="BF114:BF153" si="5">IF(U114="snížená",N114,0)</f>
        <v>0</v>
      </c>
      <c r="BG114" s="153">
        <f t="shared" ref="BG114:BG153" si="6">IF(U114="zákl. přenesená",N114,0)</f>
        <v>0</v>
      </c>
      <c r="BH114" s="153">
        <f t="shared" ref="BH114:BH153" si="7">IF(U114="sníž. přenesená",N114,0)</f>
        <v>0</v>
      </c>
      <c r="BI114" s="153">
        <f t="shared" ref="BI114:BI153" si="8">IF(U114="nulová",N114,0)</f>
        <v>0</v>
      </c>
      <c r="BJ114" s="16" t="s">
        <v>23</v>
      </c>
      <c r="BK114" s="153">
        <f t="shared" ref="BK114:BK153" si="9">ROUND(L114*K114,2)</f>
        <v>87120</v>
      </c>
      <c r="BL114" s="16" t="s">
        <v>130</v>
      </c>
      <c r="BM114" s="16" t="s">
        <v>95</v>
      </c>
    </row>
    <row r="115" spans="2:65" s="1" customFormat="1" ht="22.5" customHeight="1">
      <c r="B115" s="30"/>
      <c r="C115" s="146" t="s">
        <v>95</v>
      </c>
      <c r="D115" s="146" t="s">
        <v>126</v>
      </c>
      <c r="E115" s="147" t="s">
        <v>131</v>
      </c>
      <c r="F115" s="215" t="s">
        <v>132</v>
      </c>
      <c r="G115" s="215"/>
      <c r="H115" s="215"/>
      <c r="I115" s="215"/>
      <c r="J115" s="148" t="s">
        <v>128</v>
      </c>
      <c r="K115" s="149">
        <v>2</v>
      </c>
      <c r="L115" s="216">
        <v>16874</v>
      </c>
      <c r="M115" s="216"/>
      <c r="N115" s="216">
        <f t="shared" si="0"/>
        <v>33748</v>
      </c>
      <c r="O115" s="217"/>
      <c r="P115" s="217"/>
      <c r="Q115" s="217"/>
      <c r="R115" s="32"/>
      <c r="T115" s="150" t="s">
        <v>21</v>
      </c>
      <c r="U115" s="39" t="s">
        <v>42</v>
      </c>
      <c r="V115" s="151">
        <v>0</v>
      </c>
      <c r="W115" s="151">
        <f t="shared" si="1"/>
        <v>0</v>
      </c>
      <c r="X115" s="151">
        <v>0</v>
      </c>
      <c r="Y115" s="151">
        <f t="shared" si="2"/>
        <v>0</v>
      </c>
      <c r="Z115" s="151">
        <v>0</v>
      </c>
      <c r="AA115" s="152">
        <f t="shared" si="3"/>
        <v>0</v>
      </c>
      <c r="AR115" s="16" t="s">
        <v>129</v>
      </c>
      <c r="AT115" s="16" t="s">
        <v>126</v>
      </c>
      <c r="AU115" s="16" t="s">
        <v>23</v>
      </c>
      <c r="AY115" s="16" t="s">
        <v>125</v>
      </c>
      <c r="BE115" s="153">
        <f t="shared" si="4"/>
        <v>33748</v>
      </c>
      <c r="BF115" s="153">
        <f t="shared" si="5"/>
        <v>0</v>
      </c>
      <c r="BG115" s="153">
        <f t="shared" si="6"/>
        <v>0</v>
      </c>
      <c r="BH115" s="153">
        <f t="shared" si="7"/>
        <v>0</v>
      </c>
      <c r="BI115" s="153">
        <f t="shared" si="8"/>
        <v>0</v>
      </c>
      <c r="BJ115" s="16" t="s">
        <v>23</v>
      </c>
      <c r="BK115" s="153">
        <f t="shared" si="9"/>
        <v>33748</v>
      </c>
      <c r="BL115" s="16" t="s">
        <v>130</v>
      </c>
      <c r="BM115" s="16" t="s">
        <v>133</v>
      </c>
    </row>
    <row r="116" spans="2:65" s="1" customFormat="1" ht="22.5" customHeight="1">
      <c r="B116" s="30"/>
      <c r="C116" s="146" t="s">
        <v>134</v>
      </c>
      <c r="D116" s="146" t="s">
        <v>126</v>
      </c>
      <c r="E116" s="147" t="s">
        <v>135</v>
      </c>
      <c r="F116" s="215" t="s">
        <v>136</v>
      </c>
      <c r="G116" s="215"/>
      <c r="H116" s="215"/>
      <c r="I116" s="215"/>
      <c r="J116" s="148" t="s">
        <v>128</v>
      </c>
      <c r="K116" s="149">
        <v>1</v>
      </c>
      <c r="L116" s="216">
        <v>54330</v>
      </c>
      <c r="M116" s="216"/>
      <c r="N116" s="216">
        <f t="shared" si="0"/>
        <v>54330</v>
      </c>
      <c r="O116" s="217"/>
      <c r="P116" s="217"/>
      <c r="Q116" s="217"/>
      <c r="R116" s="32"/>
      <c r="T116" s="150" t="s">
        <v>21</v>
      </c>
      <c r="U116" s="39" t="s">
        <v>42</v>
      </c>
      <c r="V116" s="151">
        <v>0</v>
      </c>
      <c r="W116" s="151">
        <f t="shared" si="1"/>
        <v>0</v>
      </c>
      <c r="X116" s="151">
        <v>0</v>
      </c>
      <c r="Y116" s="151">
        <f t="shared" si="2"/>
        <v>0</v>
      </c>
      <c r="Z116" s="151">
        <v>0</v>
      </c>
      <c r="AA116" s="152">
        <f t="shared" si="3"/>
        <v>0</v>
      </c>
      <c r="AR116" s="16" t="s">
        <v>129</v>
      </c>
      <c r="AT116" s="16" t="s">
        <v>126</v>
      </c>
      <c r="AU116" s="16" t="s">
        <v>23</v>
      </c>
      <c r="AY116" s="16" t="s">
        <v>125</v>
      </c>
      <c r="BE116" s="153">
        <f t="shared" si="4"/>
        <v>54330</v>
      </c>
      <c r="BF116" s="153">
        <f t="shared" si="5"/>
        <v>0</v>
      </c>
      <c r="BG116" s="153">
        <f t="shared" si="6"/>
        <v>0</v>
      </c>
      <c r="BH116" s="153">
        <f t="shared" si="7"/>
        <v>0</v>
      </c>
      <c r="BI116" s="153">
        <f t="shared" si="8"/>
        <v>0</v>
      </c>
      <c r="BJ116" s="16" t="s">
        <v>23</v>
      </c>
      <c r="BK116" s="153">
        <f t="shared" si="9"/>
        <v>54330</v>
      </c>
      <c r="BL116" s="16" t="s">
        <v>130</v>
      </c>
      <c r="BM116" s="16" t="s">
        <v>137</v>
      </c>
    </row>
    <row r="117" spans="2:65" s="1" customFormat="1" ht="22.5" customHeight="1">
      <c r="B117" s="30"/>
      <c r="C117" s="146" t="s">
        <v>133</v>
      </c>
      <c r="D117" s="146" t="s">
        <v>126</v>
      </c>
      <c r="E117" s="147" t="s">
        <v>138</v>
      </c>
      <c r="F117" s="215" t="s">
        <v>139</v>
      </c>
      <c r="G117" s="215"/>
      <c r="H117" s="215"/>
      <c r="I117" s="215"/>
      <c r="J117" s="148" t="s">
        <v>128</v>
      </c>
      <c r="K117" s="149">
        <v>60</v>
      </c>
      <c r="L117" s="216">
        <v>945</v>
      </c>
      <c r="M117" s="216"/>
      <c r="N117" s="216">
        <f t="shared" si="0"/>
        <v>56700</v>
      </c>
      <c r="O117" s="217"/>
      <c r="P117" s="217"/>
      <c r="Q117" s="217"/>
      <c r="R117" s="32"/>
      <c r="T117" s="150" t="s">
        <v>21</v>
      </c>
      <c r="U117" s="39" t="s">
        <v>42</v>
      </c>
      <c r="V117" s="151">
        <v>0</v>
      </c>
      <c r="W117" s="151">
        <f t="shared" si="1"/>
        <v>0</v>
      </c>
      <c r="X117" s="151">
        <v>0</v>
      </c>
      <c r="Y117" s="151">
        <f t="shared" si="2"/>
        <v>0</v>
      </c>
      <c r="Z117" s="151">
        <v>0</v>
      </c>
      <c r="AA117" s="152">
        <f t="shared" si="3"/>
        <v>0</v>
      </c>
      <c r="AR117" s="16" t="s">
        <v>129</v>
      </c>
      <c r="AT117" s="16" t="s">
        <v>126</v>
      </c>
      <c r="AU117" s="16" t="s">
        <v>23</v>
      </c>
      <c r="AY117" s="16" t="s">
        <v>125</v>
      </c>
      <c r="BE117" s="153">
        <f t="shared" si="4"/>
        <v>56700</v>
      </c>
      <c r="BF117" s="153">
        <f t="shared" si="5"/>
        <v>0</v>
      </c>
      <c r="BG117" s="153">
        <f t="shared" si="6"/>
        <v>0</v>
      </c>
      <c r="BH117" s="153">
        <f t="shared" si="7"/>
        <v>0</v>
      </c>
      <c r="BI117" s="153">
        <f t="shared" si="8"/>
        <v>0</v>
      </c>
      <c r="BJ117" s="16" t="s">
        <v>23</v>
      </c>
      <c r="BK117" s="153">
        <f t="shared" si="9"/>
        <v>56700</v>
      </c>
      <c r="BL117" s="16" t="s">
        <v>130</v>
      </c>
      <c r="BM117" s="16" t="s">
        <v>140</v>
      </c>
    </row>
    <row r="118" spans="2:65" s="1" customFormat="1" ht="22.5" customHeight="1">
      <c r="B118" s="30"/>
      <c r="C118" s="146" t="s">
        <v>135</v>
      </c>
      <c r="D118" s="146" t="s">
        <v>126</v>
      </c>
      <c r="E118" s="147" t="s">
        <v>141</v>
      </c>
      <c r="F118" s="215" t="s">
        <v>142</v>
      </c>
      <c r="G118" s="215"/>
      <c r="H118" s="215"/>
      <c r="I118" s="215"/>
      <c r="J118" s="148" t="s">
        <v>128</v>
      </c>
      <c r="K118" s="149">
        <v>5</v>
      </c>
      <c r="L118" s="216">
        <v>865</v>
      </c>
      <c r="M118" s="216"/>
      <c r="N118" s="216">
        <f t="shared" si="0"/>
        <v>4325</v>
      </c>
      <c r="O118" s="217"/>
      <c r="P118" s="217"/>
      <c r="Q118" s="217"/>
      <c r="R118" s="32"/>
      <c r="T118" s="150" t="s">
        <v>21</v>
      </c>
      <c r="U118" s="39" t="s">
        <v>42</v>
      </c>
      <c r="V118" s="151">
        <v>0</v>
      </c>
      <c r="W118" s="151">
        <f t="shared" si="1"/>
        <v>0</v>
      </c>
      <c r="X118" s="151">
        <v>0</v>
      </c>
      <c r="Y118" s="151">
        <f t="shared" si="2"/>
        <v>0</v>
      </c>
      <c r="Z118" s="151">
        <v>0</v>
      </c>
      <c r="AA118" s="152">
        <f t="shared" si="3"/>
        <v>0</v>
      </c>
      <c r="AR118" s="16" t="s">
        <v>129</v>
      </c>
      <c r="AT118" s="16" t="s">
        <v>126</v>
      </c>
      <c r="AU118" s="16" t="s">
        <v>23</v>
      </c>
      <c r="AY118" s="16" t="s">
        <v>125</v>
      </c>
      <c r="BE118" s="153">
        <f t="shared" si="4"/>
        <v>4325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6" t="s">
        <v>23</v>
      </c>
      <c r="BK118" s="153">
        <f t="shared" si="9"/>
        <v>4325</v>
      </c>
      <c r="BL118" s="16" t="s">
        <v>130</v>
      </c>
      <c r="BM118" s="16" t="s">
        <v>143</v>
      </c>
    </row>
    <row r="119" spans="2:65" s="1" customFormat="1" ht="22.5" customHeight="1">
      <c r="B119" s="30"/>
      <c r="C119" s="146" t="s">
        <v>137</v>
      </c>
      <c r="D119" s="146" t="s">
        <v>126</v>
      </c>
      <c r="E119" s="147" t="s">
        <v>144</v>
      </c>
      <c r="F119" s="215" t="s">
        <v>145</v>
      </c>
      <c r="G119" s="215"/>
      <c r="H119" s="215"/>
      <c r="I119" s="215"/>
      <c r="J119" s="148" t="s">
        <v>128</v>
      </c>
      <c r="K119" s="149">
        <v>8</v>
      </c>
      <c r="L119" s="216">
        <v>3879</v>
      </c>
      <c r="M119" s="216"/>
      <c r="N119" s="216">
        <f t="shared" si="0"/>
        <v>31032</v>
      </c>
      <c r="O119" s="217"/>
      <c r="P119" s="217"/>
      <c r="Q119" s="217"/>
      <c r="R119" s="32"/>
      <c r="T119" s="150" t="s">
        <v>21</v>
      </c>
      <c r="U119" s="39" t="s">
        <v>42</v>
      </c>
      <c r="V119" s="151">
        <v>0</v>
      </c>
      <c r="W119" s="151">
        <f t="shared" si="1"/>
        <v>0</v>
      </c>
      <c r="X119" s="151">
        <v>0</v>
      </c>
      <c r="Y119" s="151">
        <f t="shared" si="2"/>
        <v>0</v>
      </c>
      <c r="Z119" s="151">
        <v>0</v>
      </c>
      <c r="AA119" s="152">
        <f t="shared" si="3"/>
        <v>0</v>
      </c>
      <c r="AR119" s="16" t="s">
        <v>129</v>
      </c>
      <c r="AT119" s="16" t="s">
        <v>126</v>
      </c>
      <c r="AU119" s="16" t="s">
        <v>23</v>
      </c>
      <c r="AY119" s="16" t="s">
        <v>125</v>
      </c>
      <c r="BE119" s="153">
        <f t="shared" si="4"/>
        <v>31032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6" t="s">
        <v>23</v>
      </c>
      <c r="BK119" s="153">
        <f t="shared" si="9"/>
        <v>31032</v>
      </c>
      <c r="BL119" s="16" t="s">
        <v>130</v>
      </c>
      <c r="BM119" s="16" t="s">
        <v>146</v>
      </c>
    </row>
    <row r="120" spans="2:65" s="1" customFormat="1" ht="22.5" customHeight="1">
      <c r="B120" s="30"/>
      <c r="C120" s="146" t="s">
        <v>147</v>
      </c>
      <c r="D120" s="146" t="s">
        <v>126</v>
      </c>
      <c r="E120" s="147" t="s">
        <v>148</v>
      </c>
      <c r="F120" s="215" t="s">
        <v>149</v>
      </c>
      <c r="G120" s="215"/>
      <c r="H120" s="215"/>
      <c r="I120" s="215"/>
      <c r="J120" s="148" t="s">
        <v>128</v>
      </c>
      <c r="K120" s="149">
        <v>4</v>
      </c>
      <c r="L120" s="216">
        <v>3600</v>
      </c>
      <c r="M120" s="216"/>
      <c r="N120" s="216">
        <f t="shared" si="0"/>
        <v>14400</v>
      </c>
      <c r="O120" s="217"/>
      <c r="P120" s="217"/>
      <c r="Q120" s="217"/>
      <c r="R120" s="32"/>
      <c r="T120" s="150" t="s">
        <v>21</v>
      </c>
      <c r="U120" s="39" t="s">
        <v>42</v>
      </c>
      <c r="V120" s="151">
        <v>0</v>
      </c>
      <c r="W120" s="151">
        <f t="shared" si="1"/>
        <v>0</v>
      </c>
      <c r="X120" s="151">
        <v>0</v>
      </c>
      <c r="Y120" s="151">
        <f t="shared" si="2"/>
        <v>0</v>
      </c>
      <c r="Z120" s="151">
        <v>0</v>
      </c>
      <c r="AA120" s="152">
        <f t="shared" si="3"/>
        <v>0</v>
      </c>
      <c r="AR120" s="16" t="s">
        <v>129</v>
      </c>
      <c r="AT120" s="16" t="s">
        <v>126</v>
      </c>
      <c r="AU120" s="16" t="s">
        <v>23</v>
      </c>
      <c r="AY120" s="16" t="s">
        <v>125</v>
      </c>
      <c r="BE120" s="153">
        <f t="shared" si="4"/>
        <v>14400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6" t="s">
        <v>23</v>
      </c>
      <c r="BK120" s="153">
        <f t="shared" si="9"/>
        <v>14400</v>
      </c>
      <c r="BL120" s="16" t="s">
        <v>130</v>
      </c>
      <c r="BM120" s="16" t="s">
        <v>150</v>
      </c>
    </row>
    <row r="121" spans="2:65" s="1" customFormat="1" ht="22.5" customHeight="1">
      <c r="B121" s="30"/>
      <c r="C121" s="146" t="s">
        <v>140</v>
      </c>
      <c r="D121" s="146" t="s">
        <v>126</v>
      </c>
      <c r="E121" s="147" t="s">
        <v>151</v>
      </c>
      <c r="F121" s="215" t="s">
        <v>152</v>
      </c>
      <c r="G121" s="215"/>
      <c r="H121" s="215"/>
      <c r="I121" s="215"/>
      <c r="J121" s="148" t="s">
        <v>128</v>
      </c>
      <c r="K121" s="149">
        <v>1</v>
      </c>
      <c r="L121" s="216">
        <v>2860</v>
      </c>
      <c r="M121" s="216"/>
      <c r="N121" s="216">
        <f t="shared" si="0"/>
        <v>2860</v>
      </c>
      <c r="O121" s="217"/>
      <c r="P121" s="217"/>
      <c r="Q121" s="217"/>
      <c r="R121" s="32"/>
      <c r="T121" s="150" t="s">
        <v>21</v>
      </c>
      <c r="U121" s="39" t="s">
        <v>42</v>
      </c>
      <c r="V121" s="151">
        <v>0</v>
      </c>
      <c r="W121" s="151">
        <f t="shared" si="1"/>
        <v>0</v>
      </c>
      <c r="X121" s="151">
        <v>0</v>
      </c>
      <c r="Y121" s="151">
        <f t="shared" si="2"/>
        <v>0</v>
      </c>
      <c r="Z121" s="151">
        <v>0</v>
      </c>
      <c r="AA121" s="152">
        <f t="shared" si="3"/>
        <v>0</v>
      </c>
      <c r="AR121" s="16" t="s">
        <v>129</v>
      </c>
      <c r="AT121" s="16" t="s">
        <v>126</v>
      </c>
      <c r="AU121" s="16" t="s">
        <v>23</v>
      </c>
      <c r="AY121" s="16" t="s">
        <v>125</v>
      </c>
      <c r="BE121" s="153">
        <f t="shared" si="4"/>
        <v>2860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6" t="s">
        <v>23</v>
      </c>
      <c r="BK121" s="153">
        <f t="shared" si="9"/>
        <v>2860</v>
      </c>
      <c r="BL121" s="16" t="s">
        <v>130</v>
      </c>
      <c r="BM121" s="16" t="s">
        <v>130</v>
      </c>
    </row>
    <row r="122" spans="2:65" s="1" customFormat="1" ht="22.5" customHeight="1">
      <c r="B122" s="30"/>
      <c r="C122" s="146" t="s">
        <v>153</v>
      </c>
      <c r="D122" s="146" t="s">
        <v>126</v>
      </c>
      <c r="E122" s="147" t="s">
        <v>153</v>
      </c>
      <c r="F122" s="215" t="s">
        <v>154</v>
      </c>
      <c r="G122" s="215"/>
      <c r="H122" s="215"/>
      <c r="I122" s="215"/>
      <c r="J122" s="148" t="s">
        <v>128</v>
      </c>
      <c r="K122" s="149">
        <v>1</v>
      </c>
      <c r="L122" s="216">
        <v>42690</v>
      </c>
      <c r="M122" s="216"/>
      <c r="N122" s="216">
        <f t="shared" si="0"/>
        <v>42690</v>
      </c>
      <c r="O122" s="217"/>
      <c r="P122" s="217"/>
      <c r="Q122" s="217"/>
      <c r="R122" s="32"/>
      <c r="T122" s="150" t="s">
        <v>21</v>
      </c>
      <c r="U122" s="39" t="s">
        <v>42</v>
      </c>
      <c r="V122" s="151">
        <v>0</v>
      </c>
      <c r="W122" s="151">
        <f t="shared" si="1"/>
        <v>0</v>
      </c>
      <c r="X122" s="151">
        <v>0</v>
      </c>
      <c r="Y122" s="151">
        <f t="shared" si="2"/>
        <v>0</v>
      </c>
      <c r="Z122" s="151">
        <v>0</v>
      </c>
      <c r="AA122" s="152">
        <f t="shared" si="3"/>
        <v>0</v>
      </c>
      <c r="AR122" s="16" t="s">
        <v>129</v>
      </c>
      <c r="AT122" s="16" t="s">
        <v>126</v>
      </c>
      <c r="AU122" s="16" t="s">
        <v>23</v>
      </c>
      <c r="AY122" s="16" t="s">
        <v>125</v>
      </c>
      <c r="BE122" s="153">
        <f t="shared" si="4"/>
        <v>42690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6" t="s">
        <v>23</v>
      </c>
      <c r="BK122" s="153">
        <f t="shared" si="9"/>
        <v>42690</v>
      </c>
      <c r="BL122" s="16" t="s">
        <v>130</v>
      </c>
      <c r="BM122" s="16" t="s">
        <v>155</v>
      </c>
    </row>
    <row r="123" spans="2:65" s="1" customFormat="1" ht="22.5" customHeight="1">
      <c r="B123" s="30"/>
      <c r="C123" s="146" t="s">
        <v>143</v>
      </c>
      <c r="D123" s="146" t="s">
        <v>126</v>
      </c>
      <c r="E123" s="147" t="s">
        <v>143</v>
      </c>
      <c r="F123" s="215" t="s">
        <v>156</v>
      </c>
      <c r="G123" s="215"/>
      <c r="H123" s="215"/>
      <c r="I123" s="215"/>
      <c r="J123" s="148" t="s">
        <v>128</v>
      </c>
      <c r="K123" s="149">
        <v>1</v>
      </c>
      <c r="L123" s="216">
        <v>12000</v>
      </c>
      <c r="M123" s="216"/>
      <c r="N123" s="216">
        <f t="shared" si="0"/>
        <v>12000</v>
      </c>
      <c r="O123" s="217"/>
      <c r="P123" s="217"/>
      <c r="Q123" s="217"/>
      <c r="R123" s="32"/>
      <c r="T123" s="150" t="s">
        <v>21</v>
      </c>
      <c r="U123" s="39" t="s">
        <v>42</v>
      </c>
      <c r="V123" s="151">
        <v>0</v>
      </c>
      <c r="W123" s="151">
        <f t="shared" si="1"/>
        <v>0</v>
      </c>
      <c r="X123" s="151">
        <v>0</v>
      </c>
      <c r="Y123" s="151">
        <f t="shared" si="2"/>
        <v>0</v>
      </c>
      <c r="Z123" s="151">
        <v>0</v>
      </c>
      <c r="AA123" s="152">
        <f t="shared" si="3"/>
        <v>0</v>
      </c>
      <c r="AR123" s="16" t="s">
        <v>129</v>
      </c>
      <c r="AT123" s="16" t="s">
        <v>126</v>
      </c>
      <c r="AU123" s="16" t="s">
        <v>23</v>
      </c>
      <c r="AY123" s="16" t="s">
        <v>125</v>
      </c>
      <c r="BE123" s="153">
        <f t="shared" si="4"/>
        <v>12000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6" t="s">
        <v>23</v>
      </c>
      <c r="BK123" s="153">
        <f t="shared" si="9"/>
        <v>12000</v>
      </c>
      <c r="BL123" s="16" t="s">
        <v>130</v>
      </c>
      <c r="BM123" s="16" t="s">
        <v>157</v>
      </c>
    </row>
    <row r="124" spans="2:65" s="1" customFormat="1" ht="22.5" customHeight="1">
      <c r="B124" s="30"/>
      <c r="C124" s="146" t="s">
        <v>158</v>
      </c>
      <c r="D124" s="146" t="s">
        <v>126</v>
      </c>
      <c r="E124" s="147" t="s">
        <v>158</v>
      </c>
      <c r="F124" s="215" t="s">
        <v>159</v>
      </c>
      <c r="G124" s="215"/>
      <c r="H124" s="215"/>
      <c r="I124" s="215"/>
      <c r="J124" s="148" t="s">
        <v>128</v>
      </c>
      <c r="K124" s="149">
        <v>14</v>
      </c>
      <c r="L124" s="216">
        <v>3072</v>
      </c>
      <c r="M124" s="216"/>
      <c r="N124" s="216">
        <f t="shared" si="0"/>
        <v>43008</v>
      </c>
      <c r="O124" s="217"/>
      <c r="P124" s="217"/>
      <c r="Q124" s="217"/>
      <c r="R124" s="32"/>
      <c r="T124" s="150" t="s">
        <v>21</v>
      </c>
      <c r="U124" s="39" t="s">
        <v>42</v>
      </c>
      <c r="V124" s="151">
        <v>0</v>
      </c>
      <c r="W124" s="151">
        <f t="shared" si="1"/>
        <v>0</v>
      </c>
      <c r="X124" s="151">
        <v>0</v>
      </c>
      <c r="Y124" s="151">
        <f t="shared" si="2"/>
        <v>0</v>
      </c>
      <c r="Z124" s="151">
        <v>0</v>
      </c>
      <c r="AA124" s="152">
        <f t="shared" si="3"/>
        <v>0</v>
      </c>
      <c r="AR124" s="16" t="s">
        <v>129</v>
      </c>
      <c r="AT124" s="16" t="s">
        <v>126</v>
      </c>
      <c r="AU124" s="16" t="s">
        <v>23</v>
      </c>
      <c r="AY124" s="16" t="s">
        <v>125</v>
      </c>
      <c r="BE124" s="153">
        <f t="shared" si="4"/>
        <v>43008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6" t="s">
        <v>23</v>
      </c>
      <c r="BK124" s="153">
        <f t="shared" si="9"/>
        <v>43008</v>
      </c>
      <c r="BL124" s="16" t="s">
        <v>130</v>
      </c>
      <c r="BM124" s="16" t="s">
        <v>160</v>
      </c>
    </row>
    <row r="125" spans="2:65" s="1" customFormat="1" ht="22.5" customHeight="1">
      <c r="B125" s="30"/>
      <c r="C125" s="146" t="s">
        <v>146</v>
      </c>
      <c r="D125" s="146" t="s">
        <v>126</v>
      </c>
      <c r="E125" s="147" t="s">
        <v>161</v>
      </c>
      <c r="F125" s="215" t="s">
        <v>162</v>
      </c>
      <c r="G125" s="215"/>
      <c r="H125" s="215"/>
      <c r="I125" s="215"/>
      <c r="J125" s="148" t="s">
        <v>128</v>
      </c>
      <c r="K125" s="149">
        <v>2</v>
      </c>
      <c r="L125" s="216">
        <v>1900</v>
      </c>
      <c r="M125" s="216"/>
      <c r="N125" s="216">
        <f t="shared" si="0"/>
        <v>3800</v>
      </c>
      <c r="O125" s="217"/>
      <c r="P125" s="217"/>
      <c r="Q125" s="217"/>
      <c r="R125" s="32"/>
      <c r="T125" s="150" t="s">
        <v>21</v>
      </c>
      <c r="U125" s="39" t="s">
        <v>42</v>
      </c>
      <c r="V125" s="151">
        <v>0</v>
      </c>
      <c r="W125" s="151">
        <f t="shared" si="1"/>
        <v>0</v>
      </c>
      <c r="X125" s="151">
        <v>0</v>
      </c>
      <c r="Y125" s="151">
        <f t="shared" si="2"/>
        <v>0</v>
      </c>
      <c r="Z125" s="151">
        <v>0</v>
      </c>
      <c r="AA125" s="152">
        <f t="shared" si="3"/>
        <v>0</v>
      </c>
      <c r="AR125" s="16" t="s">
        <v>129</v>
      </c>
      <c r="AT125" s="16" t="s">
        <v>126</v>
      </c>
      <c r="AU125" s="16" t="s">
        <v>23</v>
      </c>
      <c r="AY125" s="16" t="s">
        <v>125</v>
      </c>
      <c r="BE125" s="153">
        <f t="shared" si="4"/>
        <v>3800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23</v>
      </c>
      <c r="BK125" s="153">
        <f t="shared" si="9"/>
        <v>3800</v>
      </c>
      <c r="BL125" s="16" t="s">
        <v>130</v>
      </c>
      <c r="BM125" s="16" t="s">
        <v>163</v>
      </c>
    </row>
    <row r="126" spans="2:65" s="1" customFormat="1" ht="22.5" customHeight="1">
      <c r="B126" s="30"/>
      <c r="C126" s="146" t="s">
        <v>164</v>
      </c>
      <c r="D126" s="146" t="s">
        <v>126</v>
      </c>
      <c r="E126" s="147" t="s">
        <v>165</v>
      </c>
      <c r="F126" s="215" t="s">
        <v>166</v>
      </c>
      <c r="G126" s="215"/>
      <c r="H126" s="215"/>
      <c r="I126" s="215"/>
      <c r="J126" s="148" t="s">
        <v>128</v>
      </c>
      <c r="K126" s="149">
        <v>3</v>
      </c>
      <c r="L126" s="216">
        <v>6300</v>
      </c>
      <c r="M126" s="216"/>
      <c r="N126" s="216">
        <f t="shared" si="0"/>
        <v>18900</v>
      </c>
      <c r="O126" s="217"/>
      <c r="P126" s="217"/>
      <c r="Q126" s="217"/>
      <c r="R126" s="32"/>
      <c r="T126" s="150" t="s">
        <v>21</v>
      </c>
      <c r="U126" s="39" t="s">
        <v>42</v>
      </c>
      <c r="V126" s="151">
        <v>0</v>
      </c>
      <c r="W126" s="151">
        <f t="shared" si="1"/>
        <v>0</v>
      </c>
      <c r="X126" s="151">
        <v>0</v>
      </c>
      <c r="Y126" s="151">
        <f t="shared" si="2"/>
        <v>0</v>
      </c>
      <c r="Z126" s="151">
        <v>0</v>
      </c>
      <c r="AA126" s="152">
        <f t="shared" si="3"/>
        <v>0</v>
      </c>
      <c r="AR126" s="16" t="s">
        <v>129</v>
      </c>
      <c r="AT126" s="16" t="s">
        <v>126</v>
      </c>
      <c r="AU126" s="16" t="s">
        <v>23</v>
      </c>
      <c r="AY126" s="16" t="s">
        <v>125</v>
      </c>
      <c r="BE126" s="153">
        <f t="shared" si="4"/>
        <v>18900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23</v>
      </c>
      <c r="BK126" s="153">
        <f t="shared" si="9"/>
        <v>18900</v>
      </c>
      <c r="BL126" s="16" t="s">
        <v>130</v>
      </c>
      <c r="BM126" s="16" t="s">
        <v>167</v>
      </c>
    </row>
    <row r="127" spans="2:65" s="1" customFormat="1" ht="22.5" customHeight="1">
      <c r="B127" s="30"/>
      <c r="C127" s="146" t="s">
        <v>150</v>
      </c>
      <c r="D127" s="146" t="s">
        <v>126</v>
      </c>
      <c r="E127" s="147" t="s">
        <v>168</v>
      </c>
      <c r="F127" s="215" t="s">
        <v>169</v>
      </c>
      <c r="G127" s="215"/>
      <c r="H127" s="215"/>
      <c r="I127" s="215"/>
      <c r="J127" s="148" t="s">
        <v>128</v>
      </c>
      <c r="K127" s="149">
        <v>6</v>
      </c>
      <c r="L127" s="216">
        <v>6100</v>
      </c>
      <c r="M127" s="216"/>
      <c r="N127" s="216">
        <f t="shared" si="0"/>
        <v>36600</v>
      </c>
      <c r="O127" s="217"/>
      <c r="P127" s="217"/>
      <c r="Q127" s="217"/>
      <c r="R127" s="32"/>
      <c r="T127" s="150" t="s">
        <v>21</v>
      </c>
      <c r="U127" s="39" t="s">
        <v>42</v>
      </c>
      <c r="V127" s="151">
        <v>0</v>
      </c>
      <c r="W127" s="151">
        <f t="shared" si="1"/>
        <v>0</v>
      </c>
      <c r="X127" s="151">
        <v>0</v>
      </c>
      <c r="Y127" s="151">
        <f t="shared" si="2"/>
        <v>0</v>
      </c>
      <c r="Z127" s="151">
        <v>0</v>
      </c>
      <c r="AA127" s="152">
        <f t="shared" si="3"/>
        <v>0</v>
      </c>
      <c r="AR127" s="16" t="s">
        <v>129</v>
      </c>
      <c r="AT127" s="16" t="s">
        <v>126</v>
      </c>
      <c r="AU127" s="16" t="s">
        <v>23</v>
      </c>
      <c r="AY127" s="16" t="s">
        <v>125</v>
      </c>
      <c r="BE127" s="153">
        <f t="shared" si="4"/>
        <v>36600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23</v>
      </c>
      <c r="BK127" s="153">
        <f t="shared" si="9"/>
        <v>36600</v>
      </c>
      <c r="BL127" s="16" t="s">
        <v>130</v>
      </c>
      <c r="BM127" s="16" t="s">
        <v>170</v>
      </c>
    </row>
    <row r="128" spans="2:65" s="1" customFormat="1" ht="22.5" customHeight="1">
      <c r="B128" s="30"/>
      <c r="C128" s="146" t="s">
        <v>11</v>
      </c>
      <c r="D128" s="146" t="s">
        <v>126</v>
      </c>
      <c r="E128" s="147" t="s">
        <v>164</v>
      </c>
      <c r="F128" s="215" t="s">
        <v>171</v>
      </c>
      <c r="G128" s="215"/>
      <c r="H128" s="215"/>
      <c r="I128" s="215"/>
      <c r="J128" s="148" t="s">
        <v>128</v>
      </c>
      <c r="K128" s="149">
        <v>1</v>
      </c>
      <c r="L128" s="216">
        <v>5700</v>
      </c>
      <c r="M128" s="216"/>
      <c r="N128" s="216">
        <f t="shared" si="0"/>
        <v>5700</v>
      </c>
      <c r="O128" s="217"/>
      <c r="P128" s="217"/>
      <c r="Q128" s="217"/>
      <c r="R128" s="32"/>
      <c r="T128" s="150" t="s">
        <v>21</v>
      </c>
      <c r="U128" s="39" t="s">
        <v>42</v>
      </c>
      <c r="V128" s="151">
        <v>0</v>
      </c>
      <c r="W128" s="151">
        <f t="shared" si="1"/>
        <v>0</v>
      </c>
      <c r="X128" s="151">
        <v>0</v>
      </c>
      <c r="Y128" s="151">
        <f t="shared" si="2"/>
        <v>0</v>
      </c>
      <c r="Z128" s="151">
        <v>0</v>
      </c>
      <c r="AA128" s="152">
        <f t="shared" si="3"/>
        <v>0</v>
      </c>
      <c r="AR128" s="16" t="s">
        <v>129</v>
      </c>
      <c r="AT128" s="16" t="s">
        <v>126</v>
      </c>
      <c r="AU128" s="16" t="s">
        <v>23</v>
      </c>
      <c r="AY128" s="16" t="s">
        <v>125</v>
      </c>
      <c r="BE128" s="153">
        <f t="shared" si="4"/>
        <v>5700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6" t="s">
        <v>23</v>
      </c>
      <c r="BK128" s="153">
        <f t="shared" si="9"/>
        <v>5700</v>
      </c>
      <c r="BL128" s="16" t="s">
        <v>130</v>
      </c>
      <c r="BM128" s="16" t="s">
        <v>172</v>
      </c>
    </row>
    <row r="129" spans="2:65" s="1" customFormat="1" ht="22.5" customHeight="1">
      <c r="B129" s="30"/>
      <c r="C129" s="146" t="s">
        <v>130</v>
      </c>
      <c r="D129" s="146" t="s">
        <v>126</v>
      </c>
      <c r="E129" s="147" t="s">
        <v>173</v>
      </c>
      <c r="F129" s="215" t="s">
        <v>174</v>
      </c>
      <c r="G129" s="215"/>
      <c r="H129" s="215"/>
      <c r="I129" s="215"/>
      <c r="J129" s="148" t="s">
        <v>128</v>
      </c>
      <c r="K129" s="149">
        <v>15</v>
      </c>
      <c r="L129" s="216">
        <v>3190</v>
      </c>
      <c r="M129" s="216"/>
      <c r="N129" s="216">
        <f t="shared" si="0"/>
        <v>47850</v>
      </c>
      <c r="O129" s="217"/>
      <c r="P129" s="217"/>
      <c r="Q129" s="217"/>
      <c r="R129" s="32"/>
      <c r="T129" s="150" t="s">
        <v>21</v>
      </c>
      <c r="U129" s="39" t="s">
        <v>42</v>
      </c>
      <c r="V129" s="151">
        <v>0</v>
      </c>
      <c r="W129" s="151">
        <f t="shared" si="1"/>
        <v>0</v>
      </c>
      <c r="X129" s="151">
        <v>0</v>
      </c>
      <c r="Y129" s="151">
        <f t="shared" si="2"/>
        <v>0</v>
      </c>
      <c r="Z129" s="151">
        <v>0</v>
      </c>
      <c r="AA129" s="152">
        <f t="shared" si="3"/>
        <v>0</v>
      </c>
      <c r="AR129" s="16" t="s">
        <v>129</v>
      </c>
      <c r="AT129" s="16" t="s">
        <v>126</v>
      </c>
      <c r="AU129" s="16" t="s">
        <v>23</v>
      </c>
      <c r="AY129" s="16" t="s">
        <v>125</v>
      </c>
      <c r="BE129" s="153">
        <f t="shared" si="4"/>
        <v>47850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6" t="s">
        <v>23</v>
      </c>
      <c r="BK129" s="153">
        <f t="shared" si="9"/>
        <v>47850</v>
      </c>
      <c r="BL129" s="16" t="s">
        <v>130</v>
      </c>
      <c r="BM129" s="16" t="s">
        <v>129</v>
      </c>
    </row>
    <row r="130" spans="2:65" s="1" customFormat="1" ht="31.5" customHeight="1">
      <c r="B130" s="30"/>
      <c r="C130" s="146" t="s">
        <v>175</v>
      </c>
      <c r="D130" s="146" t="s">
        <v>126</v>
      </c>
      <c r="E130" s="147" t="s">
        <v>130</v>
      </c>
      <c r="F130" s="215" t="s">
        <v>176</v>
      </c>
      <c r="G130" s="215"/>
      <c r="H130" s="215"/>
      <c r="I130" s="215"/>
      <c r="J130" s="148" t="s">
        <v>128</v>
      </c>
      <c r="K130" s="149">
        <v>5</v>
      </c>
      <c r="L130" s="216">
        <v>95993</v>
      </c>
      <c r="M130" s="216"/>
      <c r="N130" s="216">
        <f t="shared" si="0"/>
        <v>479965</v>
      </c>
      <c r="O130" s="217"/>
      <c r="P130" s="217"/>
      <c r="Q130" s="217"/>
      <c r="R130" s="32"/>
      <c r="T130" s="150" t="s">
        <v>21</v>
      </c>
      <c r="U130" s="39" t="s">
        <v>42</v>
      </c>
      <c r="V130" s="151">
        <v>0</v>
      </c>
      <c r="W130" s="151">
        <f t="shared" si="1"/>
        <v>0</v>
      </c>
      <c r="X130" s="151">
        <v>0</v>
      </c>
      <c r="Y130" s="151">
        <f t="shared" si="2"/>
        <v>0</v>
      </c>
      <c r="Z130" s="151">
        <v>0</v>
      </c>
      <c r="AA130" s="152">
        <f t="shared" si="3"/>
        <v>0</v>
      </c>
      <c r="AR130" s="16" t="s">
        <v>129</v>
      </c>
      <c r="AT130" s="16" t="s">
        <v>126</v>
      </c>
      <c r="AU130" s="16" t="s">
        <v>23</v>
      </c>
      <c r="AY130" s="16" t="s">
        <v>125</v>
      </c>
      <c r="BE130" s="153">
        <f t="shared" si="4"/>
        <v>479965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6" t="s">
        <v>23</v>
      </c>
      <c r="BK130" s="153">
        <f t="shared" si="9"/>
        <v>479965</v>
      </c>
      <c r="BL130" s="16" t="s">
        <v>130</v>
      </c>
      <c r="BM130" s="16" t="s">
        <v>177</v>
      </c>
    </row>
    <row r="131" spans="2:65" s="1" customFormat="1" ht="22.5" customHeight="1">
      <c r="B131" s="30"/>
      <c r="C131" s="146" t="s">
        <v>155</v>
      </c>
      <c r="D131" s="146" t="s">
        <v>126</v>
      </c>
      <c r="E131" s="147" t="s">
        <v>175</v>
      </c>
      <c r="F131" s="215" t="s">
        <v>178</v>
      </c>
      <c r="G131" s="215"/>
      <c r="H131" s="215"/>
      <c r="I131" s="215"/>
      <c r="J131" s="148" t="s">
        <v>128</v>
      </c>
      <c r="K131" s="149">
        <v>1</v>
      </c>
      <c r="L131" s="216">
        <v>131650</v>
      </c>
      <c r="M131" s="216"/>
      <c r="N131" s="216">
        <f t="shared" si="0"/>
        <v>131650</v>
      </c>
      <c r="O131" s="217"/>
      <c r="P131" s="217"/>
      <c r="Q131" s="217"/>
      <c r="R131" s="32"/>
      <c r="T131" s="150" t="s">
        <v>21</v>
      </c>
      <c r="U131" s="39" t="s">
        <v>42</v>
      </c>
      <c r="V131" s="151">
        <v>0</v>
      </c>
      <c r="W131" s="151">
        <f t="shared" si="1"/>
        <v>0</v>
      </c>
      <c r="X131" s="151">
        <v>0</v>
      </c>
      <c r="Y131" s="151">
        <f t="shared" si="2"/>
        <v>0</v>
      </c>
      <c r="Z131" s="151">
        <v>0</v>
      </c>
      <c r="AA131" s="152">
        <f t="shared" si="3"/>
        <v>0</v>
      </c>
      <c r="AR131" s="16" t="s">
        <v>129</v>
      </c>
      <c r="AT131" s="16" t="s">
        <v>126</v>
      </c>
      <c r="AU131" s="16" t="s">
        <v>23</v>
      </c>
      <c r="AY131" s="16" t="s">
        <v>125</v>
      </c>
      <c r="BE131" s="153">
        <f t="shared" si="4"/>
        <v>131650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6" t="s">
        <v>23</v>
      </c>
      <c r="BK131" s="153">
        <f t="shared" si="9"/>
        <v>131650</v>
      </c>
      <c r="BL131" s="16" t="s">
        <v>130</v>
      </c>
      <c r="BM131" s="16" t="s">
        <v>179</v>
      </c>
    </row>
    <row r="132" spans="2:65" s="1" customFormat="1" ht="22.5" customHeight="1">
      <c r="B132" s="30"/>
      <c r="C132" s="146" t="s">
        <v>180</v>
      </c>
      <c r="D132" s="146" t="s">
        <v>126</v>
      </c>
      <c r="E132" s="147" t="s">
        <v>155</v>
      </c>
      <c r="F132" s="215" t="s">
        <v>181</v>
      </c>
      <c r="G132" s="215"/>
      <c r="H132" s="215"/>
      <c r="I132" s="215"/>
      <c r="J132" s="148" t="s">
        <v>128</v>
      </c>
      <c r="K132" s="149">
        <v>1</v>
      </c>
      <c r="L132" s="216">
        <v>167515</v>
      </c>
      <c r="M132" s="216"/>
      <c r="N132" s="216">
        <f t="shared" si="0"/>
        <v>167515</v>
      </c>
      <c r="O132" s="217"/>
      <c r="P132" s="217"/>
      <c r="Q132" s="217"/>
      <c r="R132" s="32"/>
      <c r="T132" s="150" t="s">
        <v>21</v>
      </c>
      <c r="U132" s="39" t="s">
        <v>42</v>
      </c>
      <c r="V132" s="151">
        <v>0</v>
      </c>
      <c r="W132" s="151">
        <f t="shared" si="1"/>
        <v>0</v>
      </c>
      <c r="X132" s="151">
        <v>0</v>
      </c>
      <c r="Y132" s="151">
        <f t="shared" si="2"/>
        <v>0</v>
      </c>
      <c r="Z132" s="151">
        <v>0</v>
      </c>
      <c r="AA132" s="152">
        <f t="shared" si="3"/>
        <v>0</v>
      </c>
      <c r="AR132" s="16" t="s">
        <v>129</v>
      </c>
      <c r="AT132" s="16" t="s">
        <v>126</v>
      </c>
      <c r="AU132" s="16" t="s">
        <v>23</v>
      </c>
      <c r="AY132" s="16" t="s">
        <v>125</v>
      </c>
      <c r="BE132" s="153">
        <f t="shared" si="4"/>
        <v>167515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23</v>
      </c>
      <c r="BK132" s="153">
        <f t="shared" si="9"/>
        <v>167515</v>
      </c>
      <c r="BL132" s="16" t="s">
        <v>130</v>
      </c>
      <c r="BM132" s="16" t="s">
        <v>182</v>
      </c>
    </row>
    <row r="133" spans="2:65" s="1" customFormat="1" ht="22.5" customHeight="1">
      <c r="B133" s="30"/>
      <c r="C133" s="146" t="s">
        <v>157</v>
      </c>
      <c r="D133" s="146" t="s">
        <v>126</v>
      </c>
      <c r="E133" s="147" t="s">
        <v>183</v>
      </c>
      <c r="F133" s="215" t="s">
        <v>184</v>
      </c>
      <c r="G133" s="215"/>
      <c r="H133" s="215"/>
      <c r="I133" s="215"/>
      <c r="J133" s="148" t="s">
        <v>128</v>
      </c>
      <c r="K133" s="149">
        <v>108</v>
      </c>
      <c r="L133" s="216">
        <v>940</v>
      </c>
      <c r="M133" s="216"/>
      <c r="N133" s="216">
        <f t="shared" si="0"/>
        <v>101520</v>
      </c>
      <c r="O133" s="217"/>
      <c r="P133" s="217"/>
      <c r="Q133" s="217"/>
      <c r="R133" s="32"/>
      <c r="T133" s="150" t="s">
        <v>21</v>
      </c>
      <c r="U133" s="39" t="s">
        <v>42</v>
      </c>
      <c r="V133" s="151">
        <v>0</v>
      </c>
      <c r="W133" s="151">
        <f t="shared" si="1"/>
        <v>0</v>
      </c>
      <c r="X133" s="151">
        <v>0</v>
      </c>
      <c r="Y133" s="151">
        <f t="shared" si="2"/>
        <v>0</v>
      </c>
      <c r="Z133" s="151">
        <v>0</v>
      </c>
      <c r="AA133" s="152">
        <f t="shared" si="3"/>
        <v>0</v>
      </c>
      <c r="AR133" s="16" t="s">
        <v>129</v>
      </c>
      <c r="AT133" s="16" t="s">
        <v>126</v>
      </c>
      <c r="AU133" s="16" t="s">
        <v>23</v>
      </c>
      <c r="AY133" s="16" t="s">
        <v>125</v>
      </c>
      <c r="BE133" s="153">
        <f t="shared" si="4"/>
        <v>101520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23</v>
      </c>
      <c r="BK133" s="153">
        <f t="shared" si="9"/>
        <v>101520</v>
      </c>
      <c r="BL133" s="16" t="s">
        <v>130</v>
      </c>
      <c r="BM133" s="16" t="s">
        <v>185</v>
      </c>
    </row>
    <row r="134" spans="2:65" s="1" customFormat="1" ht="22.5" customHeight="1">
      <c r="B134" s="30"/>
      <c r="C134" s="146" t="s">
        <v>10</v>
      </c>
      <c r="D134" s="146" t="s">
        <v>126</v>
      </c>
      <c r="E134" s="147" t="s">
        <v>186</v>
      </c>
      <c r="F134" s="215" t="s">
        <v>187</v>
      </c>
      <c r="G134" s="215"/>
      <c r="H134" s="215"/>
      <c r="I134" s="215"/>
      <c r="J134" s="148" t="s">
        <v>128</v>
      </c>
      <c r="K134" s="149">
        <v>16</v>
      </c>
      <c r="L134" s="216">
        <v>1195</v>
      </c>
      <c r="M134" s="216"/>
      <c r="N134" s="216">
        <f t="shared" si="0"/>
        <v>19120</v>
      </c>
      <c r="O134" s="217"/>
      <c r="P134" s="217"/>
      <c r="Q134" s="217"/>
      <c r="R134" s="32"/>
      <c r="T134" s="150" t="s">
        <v>21</v>
      </c>
      <c r="U134" s="39" t="s">
        <v>42</v>
      </c>
      <c r="V134" s="151">
        <v>0</v>
      </c>
      <c r="W134" s="151">
        <f t="shared" si="1"/>
        <v>0</v>
      </c>
      <c r="X134" s="151">
        <v>0</v>
      </c>
      <c r="Y134" s="151">
        <f t="shared" si="2"/>
        <v>0</v>
      </c>
      <c r="Z134" s="151">
        <v>0</v>
      </c>
      <c r="AA134" s="152">
        <f t="shared" si="3"/>
        <v>0</v>
      </c>
      <c r="AR134" s="16" t="s">
        <v>129</v>
      </c>
      <c r="AT134" s="16" t="s">
        <v>126</v>
      </c>
      <c r="AU134" s="16" t="s">
        <v>23</v>
      </c>
      <c r="AY134" s="16" t="s">
        <v>125</v>
      </c>
      <c r="BE134" s="153">
        <f t="shared" si="4"/>
        <v>19120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6" t="s">
        <v>23</v>
      </c>
      <c r="BK134" s="153">
        <f t="shared" si="9"/>
        <v>19120</v>
      </c>
      <c r="BL134" s="16" t="s">
        <v>130</v>
      </c>
      <c r="BM134" s="16" t="s">
        <v>188</v>
      </c>
    </row>
    <row r="135" spans="2:65" s="1" customFormat="1" ht="22.5" customHeight="1">
      <c r="B135" s="30"/>
      <c r="C135" s="146" t="s">
        <v>160</v>
      </c>
      <c r="D135" s="146" t="s">
        <v>126</v>
      </c>
      <c r="E135" s="147" t="s">
        <v>189</v>
      </c>
      <c r="F135" s="215" t="s">
        <v>190</v>
      </c>
      <c r="G135" s="215"/>
      <c r="H135" s="215"/>
      <c r="I135" s="215"/>
      <c r="J135" s="148" t="s">
        <v>128</v>
      </c>
      <c r="K135" s="149">
        <v>22</v>
      </c>
      <c r="L135" s="216">
        <v>2095</v>
      </c>
      <c r="M135" s="216"/>
      <c r="N135" s="216">
        <f t="shared" si="0"/>
        <v>46090</v>
      </c>
      <c r="O135" s="217"/>
      <c r="P135" s="217"/>
      <c r="Q135" s="217"/>
      <c r="R135" s="32"/>
      <c r="T135" s="150" t="s">
        <v>21</v>
      </c>
      <c r="U135" s="39" t="s">
        <v>42</v>
      </c>
      <c r="V135" s="151">
        <v>0</v>
      </c>
      <c r="W135" s="151">
        <f t="shared" si="1"/>
        <v>0</v>
      </c>
      <c r="X135" s="151">
        <v>0</v>
      </c>
      <c r="Y135" s="151">
        <f t="shared" si="2"/>
        <v>0</v>
      </c>
      <c r="Z135" s="151">
        <v>0</v>
      </c>
      <c r="AA135" s="152">
        <f t="shared" si="3"/>
        <v>0</v>
      </c>
      <c r="AR135" s="16" t="s">
        <v>129</v>
      </c>
      <c r="AT135" s="16" t="s">
        <v>126</v>
      </c>
      <c r="AU135" s="16" t="s">
        <v>23</v>
      </c>
      <c r="AY135" s="16" t="s">
        <v>125</v>
      </c>
      <c r="BE135" s="153">
        <f t="shared" si="4"/>
        <v>46090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6" t="s">
        <v>23</v>
      </c>
      <c r="BK135" s="153">
        <f t="shared" si="9"/>
        <v>46090</v>
      </c>
      <c r="BL135" s="16" t="s">
        <v>130</v>
      </c>
      <c r="BM135" s="16" t="s">
        <v>191</v>
      </c>
    </row>
    <row r="136" spans="2:65" s="1" customFormat="1" ht="31.5" customHeight="1">
      <c r="B136" s="30"/>
      <c r="C136" s="146" t="s">
        <v>192</v>
      </c>
      <c r="D136" s="146" t="s">
        <v>126</v>
      </c>
      <c r="E136" s="147" t="s">
        <v>193</v>
      </c>
      <c r="F136" s="215" t="s">
        <v>194</v>
      </c>
      <c r="G136" s="215"/>
      <c r="H136" s="215"/>
      <c r="I136" s="215"/>
      <c r="J136" s="148" t="s">
        <v>128</v>
      </c>
      <c r="K136" s="149">
        <v>2</v>
      </c>
      <c r="L136" s="216">
        <v>2295</v>
      </c>
      <c r="M136" s="216"/>
      <c r="N136" s="216">
        <f t="shared" si="0"/>
        <v>4590</v>
      </c>
      <c r="O136" s="217"/>
      <c r="P136" s="217"/>
      <c r="Q136" s="217"/>
      <c r="R136" s="32"/>
      <c r="T136" s="150" t="s">
        <v>21</v>
      </c>
      <c r="U136" s="39" t="s">
        <v>42</v>
      </c>
      <c r="V136" s="151">
        <v>0</v>
      </c>
      <c r="W136" s="151">
        <f t="shared" si="1"/>
        <v>0</v>
      </c>
      <c r="X136" s="151">
        <v>0</v>
      </c>
      <c r="Y136" s="151">
        <f t="shared" si="2"/>
        <v>0</v>
      </c>
      <c r="Z136" s="151">
        <v>0</v>
      </c>
      <c r="AA136" s="152">
        <f t="shared" si="3"/>
        <v>0</v>
      </c>
      <c r="AR136" s="16" t="s">
        <v>129</v>
      </c>
      <c r="AT136" s="16" t="s">
        <v>126</v>
      </c>
      <c r="AU136" s="16" t="s">
        <v>23</v>
      </c>
      <c r="AY136" s="16" t="s">
        <v>125</v>
      </c>
      <c r="BE136" s="153">
        <f t="shared" si="4"/>
        <v>4590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6" t="s">
        <v>23</v>
      </c>
      <c r="BK136" s="153">
        <f t="shared" si="9"/>
        <v>4590</v>
      </c>
      <c r="BL136" s="16" t="s">
        <v>130</v>
      </c>
      <c r="BM136" s="16" t="s">
        <v>195</v>
      </c>
    </row>
    <row r="137" spans="2:65" s="1" customFormat="1" ht="31.5" customHeight="1">
      <c r="B137" s="30"/>
      <c r="C137" s="146" t="s">
        <v>163</v>
      </c>
      <c r="D137" s="146" t="s">
        <v>126</v>
      </c>
      <c r="E137" s="147" t="s">
        <v>196</v>
      </c>
      <c r="F137" s="215" t="s">
        <v>197</v>
      </c>
      <c r="G137" s="215"/>
      <c r="H137" s="215"/>
      <c r="I137" s="215"/>
      <c r="J137" s="148" t="s">
        <v>128</v>
      </c>
      <c r="K137" s="149">
        <v>20</v>
      </c>
      <c r="L137" s="216">
        <v>4650</v>
      </c>
      <c r="M137" s="216"/>
      <c r="N137" s="216">
        <f t="shared" si="0"/>
        <v>93000</v>
      </c>
      <c r="O137" s="217"/>
      <c r="P137" s="217"/>
      <c r="Q137" s="217"/>
      <c r="R137" s="32"/>
      <c r="T137" s="150" t="s">
        <v>21</v>
      </c>
      <c r="U137" s="39" t="s">
        <v>42</v>
      </c>
      <c r="V137" s="151">
        <v>0</v>
      </c>
      <c r="W137" s="151">
        <f t="shared" si="1"/>
        <v>0</v>
      </c>
      <c r="X137" s="151">
        <v>0</v>
      </c>
      <c r="Y137" s="151">
        <f t="shared" si="2"/>
        <v>0</v>
      </c>
      <c r="Z137" s="151">
        <v>0</v>
      </c>
      <c r="AA137" s="152">
        <f t="shared" si="3"/>
        <v>0</v>
      </c>
      <c r="AR137" s="16" t="s">
        <v>129</v>
      </c>
      <c r="AT137" s="16" t="s">
        <v>126</v>
      </c>
      <c r="AU137" s="16" t="s">
        <v>23</v>
      </c>
      <c r="AY137" s="16" t="s">
        <v>125</v>
      </c>
      <c r="BE137" s="153">
        <f t="shared" si="4"/>
        <v>93000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6" t="s">
        <v>23</v>
      </c>
      <c r="BK137" s="153">
        <f t="shared" si="9"/>
        <v>93000</v>
      </c>
      <c r="BL137" s="16" t="s">
        <v>130</v>
      </c>
      <c r="BM137" s="16" t="s">
        <v>198</v>
      </c>
    </row>
    <row r="138" spans="2:65" s="1" customFormat="1" ht="22.5" customHeight="1">
      <c r="B138" s="30"/>
      <c r="C138" s="146" t="s">
        <v>199</v>
      </c>
      <c r="D138" s="146" t="s">
        <v>126</v>
      </c>
      <c r="E138" s="147" t="s">
        <v>200</v>
      </c>
      <c r="F138" s="215" t="s">
        <v>201</v>
      </c>
      <c r="G138" s="215"/>
      <c r="H138" s="215"/>
      <c r="I138" s="215"/>
      <c r="J138" s="148" t="s">
        <v>128</v>
      </c>
      <c r="K138" s="149">
        <v>4</v>
      </c>
      <c r="L138" s="216">
        <v>4950</v>
      </c>
      <c r="M138" s="216"/>
      <c r="N138" s="216">
        <f t="shared" si="0"/>
        <v>19800</v>
      </c>
      <c r="O138" s="217"/>
      <c r="P138" s="217"/>
      <c r="Q138" s="217"/>
      <c r="R138" s="32"/>
      <c r="T138" s="150" t="s">
        <v>21</v>
      </c>
      <c r="U138" s="39" t="s">
        <v>42</v>
      </c>
      <c r="V138" s="151">
        <v>0</v>
      </c>
      <c r="W138" s="151">
        <f t="shared" si="1"/>
        <v>0</v>
      </c>
      <c r="X138" s="151">
        <v>0</v>
      </c>
      <c r="Y138" s="151">
        <f t="shared" si="2"/>
        <v>0</v>
      </c>
      <c r="Z138" s="151">
        <v>0</v>
      </c>
      <c r="AA138" s="152">
        <f t="shared" si="3"/>
        <v>0</v>
      </c>
      <c r="AR138" s="16" t="s">
        <v>129</v>
      </c>
      <c r="AT138" s="16" t="s">
        <v>126</v>
      </c>
      <c r="AU138" s="16" t="s">
        <v>23</v>
      </c>
      <c r="AY138" s="16" t="s">
        <v>125</v>
      </c>
      <c r="BE138" s="153">
        <f t="shared" si="4"/>
        <v>19800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6" t="s">
        <v>23</v>
      </c>
      <c r="BK138" s="153">
        <f t="shared" si="9"/>
        <v>19800</v>
      </c>
      <c r="BL138" s="16" t="s">
        <v>130</v>
      </c>
      <c r="BM138" s="16" t="s">
        <v>202</v>
      </c>
    </row>
    <row r="139" spans="2:65" s="1" customFormat="1" ht="22.5" customHeight="1">
      <c r="B139" s="30"/>
      <c r="C139" s="146" t="s">
        <v>167</v>
      </c>
      <c r="D139" s="146" t="s">
        <v>126</v>
      </c>
      <c r="E139" s="147" t="s">
        <v>203</v>
      </c>
      <c r="F139" s="215" t="s">
        <v>204</v>
      </c>
      <c r="G139" s="215"/>
      <c r="H139" s="215"/>
      <c r="I139" s="215"/>
      <c r="J139" s="148" t="s">
        <v>128</v>
      </c>
      <c r="K139" s="149">
        <v>6</v>
      </c>
      <c r="L139" s="216">
        <v>4975</v>
      </c>
      <c r="M139" s="216"/>
      <c r="N139" s="216">
        <f t="shared" si="0"/>
        <v>29850</v>
      </c>
      <c r="O139" s="217"/>
      <c r="P139" s="217"/>
      <c r="Q139" s="217"/>
      <c r="R139" s="32"/>
      <c r="T139" s="150" t="s">
        <v>21</v>
      </c>
      <c r="U139" s="39" t="s">
        <v>42</v>
      </c>
      <c r="V139" s="151">
        <v>0</v>
      </c>
      <c r="W139" s="151">
        <f t="shared" si="1"/>
        <v>0</v>
      </c>
      <c r="X139" s="151">
        <v>0</v>
      </c>
      <c r="Y139" s="151">
        <f t="shared" si="2"/>
        <v>0</v>
      </c>
      <c r="Z139" s="151">
        <v>0</v>
      </c>
      <c r="AA139" s="152">
        <f t="shared" si="3"/>
        <v>0</v>
      </c>
      <c r="AR139" s="16" t="s">
        <v>129</v>
      </c>
      <c r="AT139" s="16" t="s">
        <v>126</v>
      </c>
      <c r="AU139" s="16" t="s">
        <v>23</v>
      </c>
      <c r="AY139" s="16" t="s">
        <v>125</v>
      </c>
      <c r="BE139" s="153">
        <f t="shared" si="4"/>
        <v>29850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6" t="s">
        <v>23</v>
      </c>
      <c r="BK139" s="153">
        <f t="shared" si="9"/>
        <v>29850</v>
      </c>
      <c r="BL139" s="16" t="s">
        <v>130</v>
      </c>
      <c r="BM139" s="16" t="s">
        <v>205</v>
      </c>
    </row>
    <row r="140" spans="2:65" s="1" customFormat="1" ht="31.5" customHeight="1">
      <c r="B140" s="30"/>
      <c r="C140" s="146" t="s">
        <v>206</v>
      </c>
      <c r="D140" s="146" t="s">
        <v>126</v>
      </c>
      <c r="E140" s="147" t="s">
        <v>207</v>
      </c>
      <c r="F140" s="215" t="s">
        <v>208</v>
      </c>
      <c r="G140" s="215"/>
      <c r="H140" s="215"/>
      <c r="I140" s="215"/>
      <c r="J140" s="148" t="s">
        <v>128</v>
      </c>
      <c r="K140" s="149">
        <v>3</v>
      </c>
      <c r="L140" s="216">
        <v>5300</v>
      </c>
      <c r="M140" s="216"/>
      <c r="N140" s="216">
        <f t="shared" si="0"/>
        <v>15900</v>
      </c>
      <c r="O140" s="217"/>
      <c r="P140" s="217"/>
      <c r="Q140" s="217"/>
      <c r="R140" s="32"/>
      <c r="T140" s="150" t="s">
        <v>21</v>
      </c>
      <c r="U140" s="39" t="s">
        <v>42</v>
      </c>
      <c r="V140" s="151">
        <v>0</v>
      </c>
      <c r="W140" s="151">
        <f t="shared" si="1"/>
        <v>0</v>
      </c>
      <c r="X140" s="151">
        <v>0</v>
      </c>
      <c r="Y140" s="151">
        <f t="shared" si="2"/>
        <v>0</v>
      </c>
      <c r="Z140" s="151">
        <v>0</v>
      </c>
      <c r="AA140" s="152">
        <f t="shared" si="3"/>
        <v>0</v>
      </c>
      <c r="AR140" s="16" t="s">
        <v>129</v>
      </c>
      <c r="AT140" s="16" t="s">
        <v>126</v>
      </c>
      <c r="AU140" s="16" t="s">
        <v>23</v>
      </c>
      <c r="AY140" s="16" t="s">
        <v>125</v>
      </c>
      <c r="BE140" s="153">
        <f t="shared" si="4"/>
        <v>15900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6" t="s">
        <v>23</v>
      </c>
      <c r="BK140" s="153">
        <f t="shared" si="9"/>
        <v>15900</v>
      </c>
      <c r="BL140" s="16" t="s">
        <v>130</v>
      </c>
      <c r="BM140" s="16" t="s">
        <v>209</v>
      </c>
    </row>
    <row r="141" spans="2:65" s="1" customFormat="1" ht="22.5" customHeight="1">
      <c r="B141" s="30"/>
      <c r="C141" s="146" t="s">
        <v>170</v>
      </c>
      <c r="D141" s="146" t="s">
        <v>126</v>
      </c>
      <c r="E141" s="147" t="s">
        <v>210</v>
      </c>
      <c r="F141" s="215" t="s">
        <v>211</v>
      </c>
      <c r="G141" s="215"/>
      <c r="H141" s="215"/>
      <c r="I141" s="215"/>
      <c r="J141" s="148" t="s">
        <v>128</v>
      </c>
      <c r="K141" s="149">
        <v>5</v>
      </c>
      <c r="L141" s="216">
        <v>1700</v>
      </c>
      <c r="M141" s="216"/>
      <c r="N141" s="216">
        <f t="shared" si="0"/>
        <v>8500</v>
      </c>
      <c r="O141" s="217"/>
      <c r="P141" s="217"/>
      <c r="Q141" s="217"/>
      <c r="R141" s="32"/>
      <c r="T141" s="150" t="s">
        <v>21</v>
      </c>
      <c r="U141" s="39" t="s">
        <v>42</v>
      </c>
      <c r="V141" s="151">
        <v>0</v>
      </c>
      <c r="W141" s="151">
        <f t="shared" si="1"/>
        <v>0</v>
      </c>
      <c r="X141" s="151">
        <v>0</v>
      </c>
      <c r="Y141" s="151">
        <f t="shared" si="2"/>
        <v>0</v>
      </c>
      <c r="Z141" s="151">
        <v>0</v>
      </c>
      <c r="AA141" s="152">
        <f t="shared" si="3"/>
        <v>0</v>
      </c>
      <c r="AR141" s="16" t="s">
        <v>129</v>
      </c>
      <c r="AT141" s="16" t="s">
        <v>126</v>
      </c>
      <c r="AU141" s="16" t="s">
        <v>23</v>
      </c>
      <c r="AY141" s="16" t="s">
        <v>125</v>
      </c>
      <c r="BE141" s="153">
        <f t="shared" si="4"/>
        <v>8500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6" t="s">
        <v>23</v>
      </c>
      <c r="BK141" s="153">
        <f t="shared" si="9"/>
        <v>8500</v>
      </c>
      <c r="BL141" s="16" t="s">
        <v>130</v>
      </c>
      <c r="BM141" s="16" t="s">
        <v>212</v>
      </c>
    </row>
    <row r="142" spans="2:65" s="1" customFormat="1" ht="31.5" customHeight="1">
      <c r="B142" s="30"/>
      <c r="C142" s="146" t="s">
        <v>213</v>
      </c>
      <c r="D142" s="146" t="s">
        <v>126</v>
      </c>
      <c r="E142" s="147" t="s">
        <v>214</v>
      </c>
      <c r="F142" s="215" t="s">
        <v>215</v>
      </c>
      <c r="G142" s="215"/>
      <c r="H142" s="215"/>
      <c r="I142" s="215"/>
      <c r="J142" s="148" t="s">
        <v>128</v>
      </c>
      <c r="K142" s="149">
        <v>5</v>
      </c>
      <c r="L142" s="216">
        <v>3050</v>
      </c>
      <c r="M142" s="216"/>
      <c r="N142" s="216">
        <f t="shared" si="0"/>
        <v>15250</v>
      </c>
      <c r="O142" s="217"/>
      <c r="P142" s="217"/>
      <c r="Q142" s="217"/>
      <c r="R142" s="32"/>
      <c r="T142" s="150" t="s">
        <v>21</v>
      </c>
      <c r="U142" s="39" t="s">
        <v>42</v>
      </c>
      <c r="V142" s="151">
        <v>0</v>
      </c>
      <c r="W142" s="151">
        <f t="shared" si="1"/>
        <v>0</v>
      </c>
      <c r="X142" s="151">
        <v>0</v>
      </c>
      <c r="Y142" s="151">
        <f t="shared" si="2"/>
        <v>0</v>
      </c>
      <c r="Z142" s="151">
        <v>0</v>
      </c>
      <c r="AA142" s="152">
        <f t="shared" si="3"/>
        <v>0</v>
      </c>
      <c r="AR142" s="16" t="s">
        <v>129</v>
      </c>
      <c r="AT142" s="16" t="s">
        <v>126</v>
      </c>
      <c r="AU142" s="16" t="s">
        <v>23</v>
      </c>
      <c r="AY142" s="16" t="s">
        <v>125</v>
      </c>
      <c r="BE142" s="153">
        <f t="shared" si="4"/>
        <v>15250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6" t="s">
        <v>23</v>
      </c>
      <c r="BK142" s="153">
        <f t="shared" si="9"/>
        <v>15250</v>
      </c>
      <c r="BL142" s="16" t="s">
        <v>130</v>
      </c>
      <c r="BM142" s="16" t="s">
        <v>216</v>
      </c>
    </row>
    <row r="143" spans="2:65" s="1" customFormat="1" ht="22.5" customHeight="1">
      <c r="B143" s="30"/>
      <c r="C143" s="146" t="s">
        <v>172</v>
      </c>
      <c r="D143" s="146" t="s">
        <v>126</v>
      </c>
      <c r="E143" s="147" t="s">
        <v>167</v>
      </c>
      <c r="F143" s="215" t="s">
        <v>204</v>
      </c>
      <c r="G143" s="215"/>
      <c r="H143" s="215"/>
      <c r="I143" s="215"/>
      <c r="J143" s="148" t="s">
        <v>128</v>
      </c>
      <c r="K143" s="149">
        <v>2</v>
      </c>
      <c r="L143" s="216">
        <v>4760</v>
      </c>
      <c r="M143" s="216"/>
      <c r="N143" s="216">
        <f t="shared" si="0"/>
        <v>9520</v>
      </c>
      <c r="O143" s="217"/>
      <c r="P143" s="217"/>
      <c r="Q143" s="217"/>
      <c r="R143" s="32"/>
      <c r="T143" s="150" t="s">
        <v>21</v>
      </c>
      <c r="U143" s="39" t="s">
        <v>42</v>
      </c>
      <c r="V143" s="151">
        <v>0</v>
      </c>
      <c r="W143" s="151">
        <f t="shared" si="1"/>
        <v>0</v>
      </c>
      <c r="X143" s="151">
        <v>0</v>
      </c>
      <c r="Y143" s="151">
        <f t="shared" si="2"/>
        <v>0</v>
      </c>
      <c r="Z143" s="151">
        <v>0</v>
      </c>
      <c r="AA143" s="152">
        <f t="shared" si="3"/>
        <v>0</v>
      </c>
      <c r="AR143" s="16" t="s">
        <v>129</v>
      </c>
      <c r="AT143" s="16" t="s">
        <v>126</v>
      </c>
      <c r="AU143" s="16" t="s">
        <v>23</v>
      </c>
      <c r="AY143" s="16" t="s">
        <v>125</v>
      </c>
      <c r="BE143" s="153">
        <f t="shared" si="4"/>
        <v>9520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6" t="s">
        <v>23</v>
      </c>
      <c r="BK143" s="153">
        <f t="shared" si="9"/>
        <v>9520</v>
      </c>
      <c r="BL143" s="16" t="s">
        <v>130</v>
      </c>
      <c r="BM143" s="16" t="s">
        <v>217</v>
      </c>
    </row>
    <row r="144" spans="2:65" s="1" customFormat="1" ht="22.5" customHeight="1">
      <c r="B144" s="30"/>
      <c r="C144" s="146" t="s">
        <v>218</v>
      </c>
      <c r="D144" s="146" t="s">
        <v>126</v>
      </c>
      <c r="E144" s="147" t="s">
        <v>219</v>
      </c>
      <c r="F144" s="215" t="s">
        <v>220</v>
      </c>
      <c r="G144" s="215"/>
      <c r="H144" s="215"/>
      <c r="I144" s="215"/>
      <c r="J144" s="148" t="s">
        <v>128</v>
      </c>
      <c r="K144" s="149">
        <v>4</v>
      </c>
      <c r="L144" s="216">
        <v>7800</v>
      </c>
      <c r="M144" s="216"/>
      <c r="N144" s="216">
        <f t="shared" si="0"/>
        <v>31200</v>
      </c>
      <c r="O144" s="217"/>
      <c r="P144" s="217"/>
      <c r="Q144" s="217"/>
      <c r="R144" s="32"/>
      <c r="T144" s="150" t="s">
        <v>21</v>
      </c>
      <c r="U144" s="39" t="s">
        <v>42</v>
      </c>
      <c r="V144" s="151">
        <v>0</v>
      </c>
      <c r="W144" s="151">
        <f t="shared" si="1"/>
        <v>0</v>
      </c>
      <c r="X144" s="151">
        <v>0</v>
      </c>
      <c r="Y144" s="151">
        <f t="shared" si="2"/>
        <v>0</v>
      </c>
      <c r="Z144" s="151">
        <v>0</v>
      </c>
      <c r="AA144" s="152">
        <f t="shared" si="3"/>
        <v>0</v>
      </c>
      <c r="AR144" s="16" t="s">
        <v>129</v>
      </c>
      <c r="AT144" s="16" t="s">
        <v>126</v>
      </c>
      <c r="AU144" s="16" t="s">
        <v>23</v>
      </c>
      <c r="AY144" s="16" t="s">
        <v>125</v>
      </c>
      <c r="BE144" s="153">
        <f t="shared" si="4"/>
        <v>31200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6" t="s">
        <v>23</v>
      </c>
      <c r="BK144" s="153">
        <f t="shared" si="9"/>
        <v>31200</v>
      </c>
      <c r="BL144" s="16" t="s">
        <v>130</v>
      </c>
      <c r="BM144" s="16" t="s">
        <v>221</v>
      </c>
    </row>
    <row r="145" spans="2:65" s="1" customFormat="1" ht="22.5" customHeight="1">
      <c r="B145" s="30"/>
      <c r="C145" s="146" t="s">
        <v>129</v>
      </c>
      <c r="D145" s="146" t="s">
        <v>126</v>
      </c>
      <c r="E145" s="147" t="s">
        <v>222</v>
      </c>
      <c r="F145" s="215" t="s">
        <v>220</v>
      </c>
      <c r="G145" s="215"/>
      <c r="H145" s="215"/>
      <c r="I145" s="215"/>
      <c r="J145" s="148" t="s">
        <v>128</v>
      </c>
      <c r="K145" s="149">
        <v>10</v>
      </c>
      <c r="L145" s="216">
        <v>7540</v>
      </c>
      <c r="M145" s="216"/>
      <c r="N145" s="216">
        <f t="shared" si="0"/>
        <v>75400</v>
      </c>
      <c r="O145" s="217"/>
      <c r="P145" s="217"/>
      <c r="Q145" s="217"/>
      <c r="R145" s="32"/>
      <c r="T145" s="150" t="s">
        <v>21</v>
      </c>
      <c r="U145" s="39" t="s">
        <v>42</v>
      </c>
      <c r="V145" s="151">
        <v>0</v>
      </c>
      <c r="W145" s="151">
        <f t="shared" si="1"/>
        <v>0</v>
      </c>
      <c r="X145" s="151">
        <v>0</v>
      </c>
      <c r="Y145" s="151">
        <f t="shared" si="2"/>
        <v>0</v>
      </c>
      <c r="Z145" s="151">
        <v>0</v>
      </c>
      <c r="AA145" s="152">
        <f t="shared" si="3"/>
        <v>0</v>
      </c>
      <c r="AR145" s="16" t="s">
        <v>129</v>
      </c>
      <c r="AT145" s="16" t="s">
        <v>126</v>
      </c>
      <c r="AU145" s="16" t="s">
        <v>23</v>
      </c>
      <c r="AY145" s="16" t="s">
        <v>125</v>
      </c>
      <c r="BE145" s="153">
        <f t="shared" si="4"/>
        <v>75400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6" t="s">
        <v>23</v>
      </c>
      <c r="BK145" s="153">
        <f t="shared" si="9"/>
        <v>75400</v>
      </c>
      <c r="BL145" s="16" t="s">
        <v>130</v>
      </c>
      <c r="BM145" s="16" t="s">
        <v>223</v>
      </c>
    </row>
    <row r="146" spans="2:65" s="1" customFormat="1" ht="22.5" customHeight="1">
      <c r="B146" s="30"/>
      <c r="C146" s="146" t="s">
        <v>224</v>
      </c>
      <c r="D146" s="146" t="s">
        <v>126</v>
      </c>
      <c r="E146" s="147" t="s">
        <v>225</v>
      </c>
      <c r="F146" s="215" t="s">
        <v>226</v>
      </c>
      <c r="G146" s="215"/>
      <c r="H146" s="215"/>
      <c r="I146" s="215"/>
      <c r="J146" s="148" t="s">
        <v>128</v>
      </c>
      <c r="K146" s="149">
        <v>1</v>
      </c>
      <c r="L146" s="216">
        <v>7300</v>
      </c>
      <c r="M146" s="216"/>
      <c r="N146" s="216">
        <f t="shared" si="0"/>
        <v>7300</v>
      </c>
      <c r="O146" s="217"/>
      <c r="P146" s="217"/>
      <c r="Q146" s="217"/>
      <c r="R146" s="32"/>
      <c r="T146" s="150" t="s">
        <v>21</v>
      </c>
      <c r="U146" s="39" t="s">
        <v>42</v>
      </c>
      <c r="V146" s="151">
        <v>0</v>
      </c>
      <c r="W146" s="151">
        <f t="shared" si="1"/>
        <v>0</v>
      </c>
      <c r="X146" s="151">
        <v>0</v>
      </c>
      <c r="Y146" s="151">
        <f t="shared" si="2"/>
        <v>0</v>
      </c>
      <c r="Z146" s="151">
        <v>0</v>
      </c>
      <c r="AA146" s="152">
        <f t="shared" si="3"/>
        <v>0</v>
      </c>
      <c r="AR146" s="16" t="s">
        <v>129</v>
      </c>
      <c r="AT146" s="16" t="s">
        <v>126</v>
      </c>
      <c r="AU146" s="16" t="s">
        <v>23</v>
      </c>
      <c r="AY146" s="16" t="s">
        <v>125</v>
      </c>
      <c r="BE146" s="153">
        <f t="shared" si="4"/>
        <v>7300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6" t="s">
        <v>23</v>
      </c>
      <c r="BK146" s="153">
        <f t="shared" si="9"/>
        <v>7300</v>
      </c>
      <c r="BL146" s="16" t="s">
        <v>130</v>
      </c>
      <c r="BM146" s="16" t="s">
        <v>227</v>
      </c>
    </row>
    <row r="147" spans="2:65" s="1" customFormat="1" ht="22.5" customHeight="1">
      <c r="B147" s="30"/>
      <c r="C147" s="146" t="s">
        <v>177</v>
      </c>
      <c r="D147" s="146" t="s">
        <v>126</v>
      </c>
      <c r="E147" s="147" t="s">
        <v>170</v>
      </c>
      <c r="F147" s="215" t="s">
        <v>174</v>
      </c>
      <c r="G147" s="215"/>
      <c r="H147" s="215"/>
      <c r="I147" s="215"/>
      <c r="J147" s="148" t="s">
        <v>128</v>
      </c>
      <c r="K147" s="149">
        <v>6</v>
      </c>
      <c r="L147" s="216">
        <v>3190</v>
      </c>
      <c r="M147" s="216"/>
      <c r="N147" s="216">
        <f t="shared" si="0"/>
        <v>19140</v>
      </c>
      <c r="O147" s="217"/>
      <c r="P147" s="217"/>
      <c r="Q147" s="217"/>
      <c r="R147" s="32"/>
      <c r="T147" s="150" t="s">
        <v>21</v>
      </c>
      <c r="U147" s="39" t="s">
        <v>42</v>
      </c>
      <c r="V147" s="151">
        <v>0</v>
      </c>
      <c r="W147" s="151">
        <f t="shared" si="1"/>
        <v>0</v>
      </c>
      <c r="X147" s="151">
        <v>0</v>
      </c>
      <c r="Y147" s="151">
        <f t="shared" si="2"/>
        <v>0</v>
      </c>
      <c r="Z147" s="151">
        <v>0</v>
      </c>
      <c r="AA147" s="152">
        <f t="shared" si="3"/>
        <v>0</v>
      </c>
      <c r="AR147" s="16" t="s">
        <v>129</v>
      </c>
      <c r="AT147" s="16" t="s">
        <v>126</v>
      </c>
      <c r="AU147" s="16" t="s">
        <v>23</v>
      </c>
      <c r="AY147" s="16" t="s">
        <v>125</v>
      </c>
      <c r="BE147" s="153">
        <f t="shared" si="4"/>
        <v>19140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6" t="s">
        <v>23</v>
      </c>
      <c r="BK147" s="153">
        <f t="shared" si="9"/>
        <v>19140</v>
      </c>
      <c r="BL147" s="16" t="s">
        <v>130</v>
      </c>
      <c r="BM147" s="16" t="s">
        <v>228</v>
      </c>
    </row>
    <row r="148" spans="2:65" s="1" customFormat="1" ht="22.5" customHeight="1">
      <c r="B148" s="30"/>
      <c r="C148" s="146" t="s">
        <v>229</v>
      </c>
      <c r="D148" s="146" t="s">
        <v>126</v>
      </c>
      <c r="E148" s="147" t="s">
        <v>230</v>
      </c>
      <c r="F148" s="215" t="s">
        <v>231</v>
      </c>
      <c r="G148" s="215"/>
      <c r="H148" s="215"/>
      <c r="I148" s="215"/>
      <c r="J148" s="148" t="s">
        <v>128</v>
      </c>
      <c r="K148" s="149">
        <v>3</v>
      </c>
      <c r="L148" s="216">
        <v>1200</v>
      </c>
      <c r="M148" s="216"/>
      <c r="N148" s="216">
        <f t="shared" si="0"/>
        <v>3600</v>
      </c>
      <c r="O148" s="217"/>
      <c r="P148" s="217"/>
      <c r="Q148" s="217"/>
      <c r="R148" s="32"/>
      <c r="T148" s="150" t="s">
        <v>21</v>
      </c>
      <c r="U148" s="39" t="s">
        <v>42</v>
      </c>
      <c r="V148" s="151">
        <v>0</v>
      </c>
      <c r="W148" s="151">
        <f t="shared" si="1"/>
        <v>0</v>
      </c>
      <c r="X148" s="151">
        <v>0</v>
      </c>
      <c r="Y148" s="151">
        <f t="shared" si="2"/>
        <v>0</v>
      </c>
      <c r="Z148" s="151">
        <v>0</v>
      </c>
      <c r="AA148" s="152">
        <f t="shared" si="3"/>
        <v>0</v>
      </c>
      <c r="AR148" s="16" t="s">
        <v>129</v>
      </c>
      <c r="AT148" s="16" t="s">
        <v>126</v>
      </c>
      <c r="AU148" s="16" t="s">
        <v>23</v>
      </c>
      <c r="AY148" s="16" t="s">
        <v>125</v>
      </c>
      <c r="BE148" s="153">
        <f t="shared" si="4"/>
        <v>3600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6" t="s">
        <v>23</v>
      </c>
      <c r="BK148" s="153">
        <f t="shared" si="9"/>
        <v>3600</v>
      </c>
      <c r="BL148" s="16" t="s">
        <v>130</v>
      </c>
      <c r="BM148" s="16" t="s">
        <v>232</v>
      </c>
    </row>
    <row r="149" spans="2:65" s="1" customFormat="1" ht="22.5" customHeight="1">
      <c r="B149" s="30"/>
      <c r="C149" s="146" t="s">
        <v>179</v>
      </c>
      <c r="D149" s="146" t="s">
        <v>126</v>
      </c>
      <c r="E149" s="147" t="s">
        <v>233</v>
      </c>
      <c r="F149" s="215" t="s">
        <v>234</v>
      </c>
      <c r="G149" s="215"/>
      <c r="H149" s="215"/>
      <c r="I149" s="215"/>
      <c r="J149" s="148" t="s">
        <v>128</v>
      </c>
      <c r="K149" s="149">
        <v>1</v>
      </c>
      <c r="L149" s="216">
        <v>1100</v>
      </c>
      <c r="M149" s="216"/>
      <c r="N149" s="216">
        <f t="shared" si="0"/>
        <v>1100</v>
      </c>
      <c r="O149" s="217"/>
      <c r="P149" s="217"/>
      <c r="Q149" s="217"/>
      <c r="R149" s="32"/>
      <c r="T149" s="150" t="s">
        <v>21</v>
      </c>
      <c r="U149" s="39" t="s">
        <v>42</v>
      </c>
      <c r="V149" s="151">
        <v>0</v>
      </c>
      <c r="W149" s="151">
        <f t="shared" si="1"/>
        <v>0</v>
      </c>
      <c r="X149" s="151">
        <v>0</v>
      </c>
      <c r="Y149" s="151">
        <f t="shared" si="2"/>
        <v>0</v>
      </c>
      <c r="Z149" s="151">
        <v>0</v>
      </c>
      <c r="AA149" s="152">
        <f t="shared" si="3"/>
        <v>0</v>
      </c>
      <c r="AR149" s="16" t="s">
        <v>129</v>
      </c>
      <c r="AT149" s="16" t="s">
        <v>126</v>
      </c>
      <c r="AU149" s="16" t="s">
        <v>23</v>
      </c>
      <c r="AY149" s="16" t="s">
        <v>125</v>
      </c>
      <c r="BE149" s="153">
        <f t="shared" si="4"/>
        <v>1100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6" t="s">
        <v>23</v>
      </c>
      <c r="BK149" s="153">
        <f t="shared" si="9"/>
        <v>1100</v>
      </c>
      <c r="BL149" s="16" t="s">
        <v>130</v>
      </c>
      <c r="BM149" s="16" t="s">
        <v>235</v>
      </c>
    </row>
    <row r="150" spans="2:65" s="1" customFormat="1" ht="22.5" customHeight="1">
      <c r="B150" s="30"/>
      <c r="C150" s="146" t="s">
        <v>236</v>
      </c>
      <c r="D150" s="146" t="s">
        <v>126</v>
      </c>
      <c r="E150" s="147" t="s">
        <v>172</v>
      </c>
      <c r="F150" s="215" t="s">
        <v>237</v>
      </c>
      <c r="G150" s="215"/>
      <c r="H150" s="215"/>
      <c r="I150" s="215"/>
      <c r="J150" s="148" t="s">
        <v>128</v>
      </c>
      <c r="K150" s="149">
        <v>2</v>
      </c>
      <c r="L150" s="216">
        <v>730</v>
      </c>
      <c r="M150" s="216"/>
      <c r="N150" s="216">
        <f t="shared" si="0"/>
        <v>1460</v>
      </c>
      <c r="O150" s="217"/>
      <c r="P150" s="217"/>
      <c r="Q150" s="217"/>
      <c r="R150" s="32"/>
      <c r="T150" s="150" t="s">
        <v>21</v>
      </c>
      <c r="U150" s="39" t="s">
        <v>42</v>
      </c>
      <c r="V150" s="151">
        <v>0</v>
      </c>
      <c r="W150" s="151">
        <f t="shared" si="1"/>
        <v>0</v>
      </c>
      <c r="X150" s="151">
        <v>0</v>
      </c>
      <c r="Y150" s="151">
        <f t="shared" si="2"/>
        <v>0</v>
      </c>
      <c r="Z150" s="151">
        <v>0</v>
      </c>
      <c r="AA150" s="152">
        <f t="shared" si="3"/>
        <v>0</v>
      </c>
      <c r="AR150" s="16" t="s">
        <v>129</v>
      </c>
      <c r="AT150" s="16" t="s">
        <v>126</v>
      </c>
      <c r="AU150" s="16" t="s">
        <v>23</v>
      </c>
      <c r="AY150" s="16" t="s">
        <v>125</v>
      </c>
      <c r="BE150" s="153">
        <f t="shared" si="4"/>
        <v>1460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6" t="s">
        <v>23</v>
      </c>
      <c r="BK150" s="153">
        <f t="shared" si="9"/>
        <v>1460</v>
      </c>
      <c r="BL150" s="16" t="s">
        <v>130</v>
      </c>
      <c r="BM150" s="16" t="s">
        <v>238</v>
      </c>
    </row>
    <row r="151" spans="2:65" s="1" customFormat="1" ht="31.5" customHeight="1">
      <c r="B151" s="30"/>
      <c r="C151" s="146" t="s">
        <v>182</v>
      </c>
      <c r="D151" s="146" t="s">
        <v>126</v>
      </c>
      <c r="E151" s="147" t="s">
        <v>129</v>
      </c>
      <c r="F151" s="215" t="s">
        <v>239</v>
      </c>
      <c r="G151" s="215"/>
      <c r="H151" s="215"/>
      <c r="I151" s="215"/>
      <c r="J151" s="148" t="s">
        <v>128</v>
      </c>
      <c r="K151" s="149">
        <v>16</v>
      </c>
      <c r="L151" s="216">
        <v>3255</v>
      </c>
      <c r="M151" s="216"/>
      <c r="N151" s="216">
        <f t="shared" si="0"/>
        <v>52080</v>
      </c>
      <c r="O151" s="217"/>
      <c r="P151" s="217"/>
      <c r="Q151" s="217"/>
      <c r="R151" s="32"/>
      <c r="T151" s="150" t="s">
        <v>21</v>
      </c>
      <c r="U151" s="39" t="s">
        <v>42</v>
      </c>
      <c r="V151" s="151">
        <v>0</v>
      </c>
      <c r="W151" s="151">
        <f t="shared" si="1"/>
        <v>0</v>
      </c>
      <c r="X151" s="151">
        <v>0</v>
      </c>
      <c r="Y151" s="151">
        <f t="shared" si="2"/>
        <v>0</v>
      </c>
      <c r="Z151" s="151">
        <v>0</v>
      </c>
      <c r="AA151" s="152">
        <f t="shared" si="3"/>
        <v>0</v>
      </c>
      <c r="AR151" s="16" t="s">
        <v>129</v>
      </c>
      <c r="AT151" s="16" t="s">
        <v>126</v>
      </c>
      <c r="AU151" s="16" t="s">
        <v>23</v>
      </c>
      <c r="AY151" s="16" t="s">
        <v>125</v>
      </c>
      <c r="BE151" s="153">
        <f t="shared" si="4"/>
        <v>52080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6" t="s">
        <v>23</v>
      </c>
      <c r="BK151" s="153">
        <f t="shared" si="9"/>
        <v>52080</v>
      </c>
      <c r="BL151" s="16" t="s">
        <v>130</v>
      </c>
      <c r="BM151" s="16" t="s">
        <v>240</v>
      </c>
    </row>
    <row r="152" spans="2:65" s="1" customFormat="1" ht="22.5" customHeight="1">
      <c r="B152" s="30"/>
      <c r="C152" s="146" t="s">
        <v>241</v>
      </c>
      <c r="D152" s="146" t="s">
        <v>126</v>
      </c>
      <c r="E152" s="147" t="s">
        <v>224</v>
      </c>
      <c r="F152" s="215" t="s">
        <v>242</v>
      </c>
      <c r="G152" s="215"/>
      <c r="H152" s="215"/>
      <c r="I152" s="215"/>
      <c r="J152" s="148" t="s">
        <v>128</v>
      </c>
      <c r="K152" s="149">
        <v>4</v>
      </c>
      <c r="L152" s="216">
        <v>3473</v>
      </c>
      <c r="M152" s="216"/>
      <c r="N152" s="216">
        <f t="shared" si="0"/>
        <v>13892</v>
      </c>
      <c r="O152" s="217"/>
      <c r="P152" s="217"/>
      <c r="Q152" s="217"/>
      <c r="R152" s="32"/>
      <c r="T152" s="150" t="s">
        <v>21</v>
      </c>
      <c r="U152" s="39" t="s">
        <v>42</v>
      </c>
      <c r="V152" s="151">
        <v>0</v>
      </c>
      <c r="W152" s="151">
        <f t="shared" si="1"/>
        <v>0</v>
      </c>
      <c r="X152" s="151">
        <v>0</v>
      </c>
      <c r="Y152" s="151">
        <f t="shared" si="2"/>
        <v>0</v>
      </c>
      <c r="Z152" s="151">
        <v>0</v>
      </c>
      <c r="AA152" s="152">
        <f t="shared" si="3"/>
        <v>0</v>
      </c>
      <c r="AR152" s="16" t="s">
        <v>129</v>
      </c>
      <c r="AT152" s="16" t="s">
        <v>126</v>
      </c>
      <c r="AU152" s="16" t="s">
        <v>23</v>
      </c>
      <c r="AY152" s="16" t="s">
        <v>125</v>
      </c>
      <c r="BE152" s="153">
        <f t="shared" si="4"/>
        <v>13892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6" t="s">
        <v>23</v>
      </c>
      <c r="BK152" s="153">
        <f t="shared" si="9"/>
        <v>13892</v>
      </c>
      <c r="BL152" s="16" t="s">
        <v>130</v>
      </c>
      <c r="BM152" s="16" t="s">
        <v>243</v>
      </c>
    </row>
    <row r="153" spans="2:65" s="1" customFormat="1" ht="22.5" customHeight="1">
      <c r="B153" s="30"/>
      <c r="C153" s="146" t="s">
        <v>185</v>
      </c>
      <c r="D153" s="146" t="s">
        <v>126</v>
      </c>
      <c r="E153" s="147" t="s">
        <v>177</v>
      </c>
      <c r="F153" s="215" t="s">
        <v>244</v>
      </c>
      <c r="G153" s="215"/>
      <c r="H153" s="215"/>
      <c r="I153" s="215"/>
      <c r="J153" s="148" t="s">
        <v>128</v>
      </c>
      <c r="K153" s="149">
        <v>1</v>
      </c>
      <c r="L153" s="216">
        <v>0</v>
      </c>
      <c r="M153" s="216"/>
      <c r="N153" s="216">
        <f t="shared" si="0"/>
        <v>0</v>
      </c>
      <c r="O153" s="217"/>
      <c r="P153" s="217"/>
      <c r="Q153" s="217"/>
      <c r="R153" s="32"/>
      <c r="T153" s="150" t="s">
        <v>21</v>
      </c>
      <c r="U153" s="39" t="s">
        <v>42</v>
      </c>
      <c r="V153" s="151">
        <v>0</v>
      </c>
      <c r="W153" s="151">
        <f t="shared" si="1"/>
        <v>0</v>
      </c>
      <c r="X153" s="151">
        <v>0</v>
      </c>
      <c r="Y153" s="151">
        <f t="shared" si="2"/>
        <v>0</v>
      </c>
      <c r="Z153" s="151">
        <v>0</v>
      </c>
      <c r="AA153" s="152">
        <f t="shared" si="3"/>
        <v>0</v>
      </c>
      <c r="AR153" s="16" t="s">
        <v>129</v>
      </c>
      <c r="AT153" s="16" t="s">
        <v>126</v>
      </c>
      <c r="AU153" s="16" t="s">
        <v>23</v>
      </c>
      <c r="AY153" s="16" t="s">
        <v>125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6" t="s">
        <v>23</v>
      </c>
      <c r="BK153" s="153">
        <f t="shared" si="9"/>
        <v>0</v>
      </c>
      <c r="BL153" s="16" t="s">
        <v>130</v>
      </c>
      <c r="BM153" s="16" t="s">
        <v>245</v>
      </c>
    </row>
    <row r="154" spans="2:65" s="1" customFormat="1" ht="22.5" customHeight="1">
      <c r="B154" s="30"/>
      <c r="C154" s="31"/>
      <c r="D154" s="31"/>
      <c r="E154" s="31"/>
      <c r="F154" s="218" t="s">
        <v>246</v>
      </c>
      <c r="G154" s="219"/>
      <c r="H154" s="219"/>
      <c r="I154" s="219"/>
      <c r="J154" s="31"/>
      <c r="K154" s="31"/>
      <c r="L154" s="31"/>
      <c r="M154" s="31"/>
      <c r="N154" s="31"/>
      <c r="O154" s="31"/>
      <c r="P154" s="31"/>
      <c r="Q154" s="31"/>
      <c r="R154" s="32"/>
      <c r="T154" s="122"/>
      <c r="U154" s="31"/>
      <c r="V154" s="31"/>
      <c r="W154" s="31"/>
      <c r="X154" s="31"/>
      <c r="Y154" s="31"/>
      <c r="Z154" s="31"/>
      <c r="AA154" s="73"/>
      <c r="AT154" s="16" t="s">
        <v>247</v>
      </c>
      <c r="AU154" s="16" t="s">
        <v>23</v>
      </c>
    </row>
    <row r="155" spans="2:65" s="1" customFormat="1" ht="31.5" customHeight="1">
      <c r="B155" s="30"/>
      <c r="C155" s="146" t="s">
        <v>248</v>
      </c>
      <c r="D155" s="146" t="s">
        <v>126</v>
      </c>
      <c r="E155" s="147" t="s">
        <v>229</v>
      </c>
      <c r="F155" s="215" t="s">
        <v>249</v>
      </c>
      <c r="G155" s="215"/>
      <c r="H155" s="215"/>
      <c r="I155" s="215"/>
      <c r="J155" s="148" t="s">
        <v>128</v>
      </c>
      <c r="K155" s="149">
        <v>5</v>
      </c>
      <c r="L155" s="216">
        <v>4495</v>
      </c>
      <c r="M155" s="216"/>
      <c r="N155" s="216">
        <f t="shared" ref="N155:N172" si="10">ROUND(L155*K155,2)</f>
        <v>22475</v>
      </c>
      <c r="O155" s="217"/>
      <c r="P155" s="217"/>
      <c r="Q155" s="217"/>
      <c r="R155" s="32"/>
      <c r="T155" s="150" t="s">
        <v>21</v>
      </c>
      <c r="U155" s="39" t="s">
        <v>42</v>
      </c>
      <c r="V155" s="151">
        <v>0</v>
      </c>
      <c r="W155" s="151">
        <f t="shared" ref="W155:W172" si="11">V155*K155</f>
        <v>0</v>
      </c>
      <c r="X155" s="151">
        <v>0</v>
      </c>
      <c r="Y155" s="151">
        <f t="shared" ref="Y155:Y172" si="12">X155*K155</f>
        <v>0</v>
      </c>
      <c r="Z155" s="151">
        <v>0</v>
      </c>
      <c r="AA155" s="152">
        <f t="shared" ref="AA155:AA172" si="13">Z155*K155</f>
        <v>0</v>
      </c>
      <c r="AR155" s="16" t="s">
        <v>129</v>
      </c>
      <c r="AT155" s="16" t="s">
        <v>126</v>
      </c>
      <c r="AU155" s="16" t="s">
        <v>23</v>
      </c>
      <c r="AY155" s="16" t="s">
        <v>125</v>
      </c>
      <c r="BE155" s="153">
        <f t="shared" ref="BE155:BE172" si="14">IF(U155="základní",N155,0)</f>
        <v>22475</v>
      </c>
      <c r="BF155" s="153">
        <f t="shared" ref="BF155:BF172" si="15">IF(U155="snížená",N155,0)</f>
        <v>0</v>
      </c>
      <c r="BG155" s="153">
        <f t="shared" ref="BG155:BG172" si="16">IF(U155="zákl. přenesená",N155,0)</f>
        <v>0</v>
      </c>
      <c r="BH155" s="153">
        <f t="shared" ref="BH155:BH172" si="17">IF(U155="sníž. přenesená",N155,0)</f>
        <v>0</v>
      </c>
      <c r="BI155" s="153">
        <f t="shared" ref="BI155:BI172" si="18">IF(U155="nulová",N155,0)</f>
        <v>0</v>
      </c>
      <c r="BJ155" s="16" t="s">
        <v>23</v>
      </c>
      <c r="BK155" s="153">
        <f t="shared" ref="BK155:BK172" si="19">ROUND(L155*K155,2)</f>
        <v>22475</v>
      </c>
      <c r="BL155" s="16" t="s">
        <v>130</v>
      </c>
      <c r="BM155" s="16" t="s">
        <v>250</v>
      </c>
    </row>
    <row r="156" spans="2:65" s="1" customFormat="1" ht="31.5" customHeight="1">
      <c r="B156" s="30"/>
      <c r="C156" s="146" t="s">
        <v>188</v>
      </c>
      <c r="D156" s="146" t="s">
        <v>126</v>
      </c>
      <c r="E156" s="147" t="s">
        <v>179</v>
      </c>
      <c r="F156" s="215" t="s">
        <v>251</v>
      </c>
      <c r="G156" s="215"/>
      <c r="H156" s="215"/>
      <c r="I156" s="215"/>
      <c r="J156" s="148" t="s">
        <v>128</v>
      </c>
      <c r="K156" s="149">
        <v>1</v>
      </c>
      <c r="L156" s="216">
        <v>13075</v>
      </c>
      <c r="M156" s="216"/>
      <c r="N156" s="216">
        <f t="shared" si="10"/>
        <v>13075</v>
      </c>
      <c r="O156" s="217"/>
      <c r="P156" s="217"/>
      <c r="Q156" s="217"/>
      <c r="R156" s="32"/>
      <c r="T156" s="150" t="s">
        <v>21</v>
      </c>
      <c r="U156" s="39" t="s">
        <v>42</v>
      </c>
      <c r="V156" s="151">
        <v>0</v>
      </c>
      <c r="W156" s="151">
        <f t="shared" si="11"/>
        <v>0</v>
      </c>
      <c r="X156" s="151">
        <v>0</v>
      </c>
      <c r="Y156" s="151">
        <f t="shared" si="12"/>
        <v>0</v>
      </c>
      <c r="Z156" s="151">
        <v>0</v>
      </c>
      <c r="AA156" s="152">
        <f t="shared" si="13"/>
        <v>0</v>
      </c>
      <c r="AR156" s="16" t="s">
        <v>129</v>
      </c>
      <c r="AT156" s="16" t="s">
        <v>126</v>
      </c>
      <c r="AU156" s="16" t="s">
        <v>23</v>
      </c>
      <c r="AY156" s="16" t="s">
        <v>125</v>
      </c>
      <c r="BE156" s="153">
        <f t="shared" si="14"/>
        <v>13075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6" t="s">
        <v>23</v>
      </c>
      <c r="BK156" s="153">
        <f t="shared" si="19"/>
        <v>13075</v>
      </c>
      <c r="BL156" s="16" t="s">
        <v>130</v>
      </c>
      <c r="BM156" s="16" t="s">
        <v>252</v>
      </c>
    </row>
    <row r="157" spans="2:65" s="1" customFormat="1" ht="22.5" customHeight="1">
      <c r="B157" s="30"/>
      <c r="C157" s="146" t="s">
        <v>253</v>
      </c>
      <c r="D157" s="146" t="s">
        <v>126</v>
      </c>
      <c r="E157" s="147" t="s">
        <v>236</v>
      </c>
      <c r="F157" s="215" t="s">
        <v>254</v>
      </c>
      <c r="G157" s="215"/>
      <c r="H157" s="215"/>
      <c r="I157" s="215"/>
      <c r="J157" s="148" t="s">
        <v>128</v>
      </c>
      <c r="K157" s="149">
        <v>1</v>
      </c>
      <c r="L157" s="216">
        <v>74450</v>
      </c>
      <c r="M157" s="216"/>
      <c r="N157" s="216">
        <f t="shared" si="10"/>
        <v>74450</v>
      </c>
      <c r="O157" s="217"/>
      <c r="P157" s="217"/>
      <c r="Q157" s="217"/>
      <c r="R157" s="32"/>
      <c r="T157" s="150" t="s">
        <v>21</v>
      </c>
      <c r="U157" s="39" t="s">
        <v>42</v>
      </c>
      <c r="V157" s="151">
        <v>0</v>
      </c>
      <c r="W157" s="151">
        <f t="shared" si="11"/>
        <v>0</v>
      </c>
      <c r="X157" s="151">
        <v>0</v>
      </c>
      <c r="Y157" s="151">
        <f t="shared" si="12"/>
        <v>0</v>
      </c>
      <c r="Z157" s="151">
        <v>0</v>
      </c>
      <c r="AA157" s="152">
        <f t="shared" si="13"/>
        <v>0</v>
      </c>
      <c r="AR157" s="16" t="s">
        <v>129</v>
      </c>
      <c r="AT157" s="16" t="s">
        <v>126</v>
      </c>
      <c r="AU157" s="16" t="s">
        <v>23</v>
      </c>
      <c r="AY157" s="16" t="s">
        <v>125</v>
      </c>
      <c r="BE157" s="153">
        <f t="shared" si="14"/>
        <v>74450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6" t="s">
        <v>23</v>
      </c>
      <c r="BK157" s="153">
        <f t="shared" si="19"/>
        <v>74450</v>
      </c>
      <c r="BL157" s="16" t="s">
        <v>130</v>
      </c>
      <c r="BM157" s="16" t="s">
        <v>255</v>
      </c>
    </row>
    <row r="158" spans="2:65" s="1" customFormat="1" ht="22.5" customHeight="1">
      <c r="B158" s="30"/>
      <c r="C158" s="146" t="s">
        <v>191</v>
      </c>
      <c r="D158" s="146" t="s">
        <v>126</v>
      </c>
      <c r="E158" s="147" t="s">
        <v>182</v>
      </c>
      <c r="F158" s="215" t="s">
        <v>256</v>
      </c>
      <c r="G158" s="215"/>
      <c r="H158" s="215"/>
      <c r="I158" s="215"/>
      <c r="J158" s="148" t="s">
        <v>128</v>
      </c>
      <c r="K158" s="149">
        <v>1</v>
      </c>
      <c r="L158" s="216">
        <v>3166</v>
      </c>
      <c r="M158" s="216"/>
      <c r="N158" s="216">
        <f t="shared" si="10"/>
        <v>3166</v>
      </c>
      <c r="O158" s="217"/>
      <c r="P158" s="217"/>
      <c r="Q158" s="217"/>
      <c r="R158" s="32"/>
      <c r="T158" s="150" t="s">
        <v>21</v>
      </c>
      <c r="U158" s="39" t="s">
        <v>42</v>
      </c>
      <c r="V158" s="151">
        <v>0</v>
      </c>
      <c r="W158" s="151">
        <f t="shared" si="11"/>
        <v>0</v>
      </c>
      <c r="X158" s="151">
        <v>0</v>
      </c>
      <c r="Y158" s="151">
        <f t="shared" si="12"/>
        <v>0</v>
      </c>
      <c r="Z158" s="151">
        <v>0</v>
      </c>
      <c r="AA158" s="152">
        <f t="shared" si="13"/>
        <v>0</v>
      </c>
      <c r="AR158" s="16" t="s">
        <v>129</v>
      </c>
      <c r="AT158" s="16" t="s">
        <v>126</v>
      </c>
      <c r="AU158" s="16" t="s">
        <v>23</v>
      </c>
      <c r="AY158" s="16" t="s">
        <v>125</v>
      </c>
      <c r="BE158" s="153">
        <f t="shared" si="14"/>
        <v>3166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6" t="s">
        <v>23</v>
      </c>
      <c r="BK158" s="153">
        <f t="shared" si="19"/>
        <v>3166</v>
      </c>
      <c r="BL158" s="16" t="s">
        <v>130</v>
      </c>
      <c r="BM158" s="16" t="s">
        <v>257</v>
      </c>
    </row>
    <row r="159" spans="2:65" s="1" customFormat="1" ht="22.5" customHeight="1">
      <c r="B159" s="30"/>
      <c r="C159" s="146" t="s">
        <v>258</v>
      </c>
      <c r="D159" s="146" t="s">
        <v>126</v>
      </c>
      <c r="E159" s="147" t="s">
        <v>241</v>
      </c>
      <c r="F159" s="215" t="s">
        <v>259</v>
      </c>
      <c r="G159" s="215"/>
      <c r="H159" s="215"/>
      <c r="I159" s="215"/>
      <c r="J159" s="148" t="s">
        <v>128</v>
      </c>
      <c r="K159" s="149">
        <v>1</v>
      </c>
      <c r="L159" s="216">
        <v>159145</v>
      </c>
      <c r="M159" s="216"/>
      <c r="N159" s="216">
        <f t="shared" si="10"/>
        <v>159145</v>
      </c>
      <c r="O159" s="217"/>
      <c r="P159" s="217"/>
      <c r="Q159" s="217"/>
      <c r="R159" s="32"/>
      <c r="T159" s="150" t="s">
        <v>21</v>
      </c>
      <c r="U159" s="39" t="s">
        <v>42</v>
      </c>
      <c r="V159" s="151">
        <v>0</v>
      </c>
      <c r="W159" s="151">
        <f t="shared" si="11"/>
        <v>0</v>
      </c>
      <c r="X159" s="151">
        <v>0</v>
      </c>
      <c r="Y159" s="151">
        <f t="shared" si="12"/>
        <v>0</v>
      </c>
      <c r="Z159" s="151">
        <v>0</v>
      </c>
      <c r="AA159" s="152">
        <f t="shared" si="13"/>
        <v>0</v>
      </c>
      <c r="AR159" s="16" t="s">
        <v>129</v>
      </c>
      <c r="AT159" s="16" t="s">
        <v>126</v>
      </c>
      <c r="AU159" s="16" t="s">
        <v>23</v>
      </c>
      <c r="AY159" s="16" t="s">
        <v>125</v>
      </c>
      <c r="BE159" s="153">
        <f t="shared" si="14"/>
        <v>159145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6" t="s">
        <v>23</v>
      </c>
      <c r="BK159" s="153">
        <f t="shared" si="19"/>
        <v>159145</v>
      </c>
      <c r="BL159" s="16" t="s">
        <v>130</v>
      </c>
      <c r="BM159" s="16" t="s">
        <v>260</v>
      </c>
    </row>
    <row r="160" spans="2:65" s="1" customFormat="1" ht="22.5" customHeight="1">
      <c r="B160" s="30"/>
      <c r="C160" s="146" t="s">
        <v>195</v>
      </c>
      <c r="D160" s="146" t="s">
        <v>126</v>
      </c>
      <c r="E160" s="147" t="s">
        <v>185</v>
      </c>
      <c r="F160" s="215" t="s">
        <v>261</v>
      </c>
      <c r="G160" s="215"/>
      <c r="H160" s="215"/>
      <c r="I160" s="215"/>
      <c r="J160" s="148" t="s">
        <v>128</v>
      </c>
      <c r="K160" s="149">
        <v>4</v>
      </c>
      <c r="L160" s="216">
        <v>33376</v>
      </c>
      <c r="M160" s="216"/>
      <c r="N160" s="216">
        <f t="shared" si="10"/>
        <v>133504</v>
      </c>
      <c r="O160" s="217"/>
      <c r="P160" s="217"/>
      <c r="Q160" s="217"/>
      <c r="R160" s="32"/>
      <c r="T160" s="150" t="s">
        <v>21</v>
      </c>
      <c r="U160" s="39" t="s">
        <v>42</v>
      </c>
      <c r="V160" s="151">
        <v>0</v>
      </c>
      <c r="W160" s="151">
        <f t="shared" si="11"/>
        <v>0</v>
      </c>
      <c r="X160" s="151">
        <v>0</v>
      </c>
      <c r="Y160" s="151">
        <f t="shared" si="12"/>
        <v>0</v>
      </c>
      <c r="Z160" s="151">
        <v>0</v>
      </c>
      <c r="AA160" s="152">
        <f t="shared" si="13"/>
        <v>0</v>
      </c>
      <c r="AR160" s="16" t="s">
        <v>129</v>
      </c>
      <c r="AT160" s="16" t="s">
        <v>126</v>
      </c>
      <c r="AU160" s="16" t="s">
        <v>23</v>
      </c>
      <c r="AY160" s="16" t="s">
        <v>125</v>
      </c>
      <c r="BE160" s="153">
        <f t="shared" si="14"/>
        <v>133504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6" t="s">
        <v>23</v>
      </c>
      <c r="BK160" s="153">
        <f t="shared" si="19"/>
        <v>133504</v>
      </c>
      <c r="BL160" s="16" t="s">
        <v>130</v>
      </c>
      <c r="BM160" s="16" t="s">
        <v>262</v>
      </c>
    </row>
    <row r="161" spans="2:65" s="1" customFormat="1" ht="22.5" customHeight="1">
      <c r="B161" s="30"/>
      <c r="C161" s="146" t="s">
        <v>263</v>
      </c>
      <c r="D161" s="146" t="s">
        <v>126</v>
      </c>
      <c r="E161" s="147" t="s">
        <v>248</v>
      </c>
      <c r="F161" s="215" t="s">
        <v>264</v>
      </c>
      <c r="G161" s="215"/>
      <c r="H161" s="215"/>
      <c r="I161" s="215"/>
      <c r="J161" s="148" t="s">
        <v>128</v>
      </c>
      <c r="K161" s="149">
        <v>1</v>
      </c>
      <c r="L161" s="216">
        <v>20310</v>
      </c>
      <c r="M161" s="216"/>
      <c r="N161" s="216">
        <f t="shared" si="10"/>
        <v>20310</v>
      </c>
      <c r="O161" s="217"/>
      <c r="P161" s="217"/>
      <c r="Q161" s="217"/>
      <c r="R161" s="32"/>
      <c r="T161" s="150" t="s">
        <v>21</v>
      </c>
      <c r="U161" s="39" t="s">
        <v>42</v>
      </c>
      <c r="V161" s="151">
        <v>0</v>
      </c>
      <c r="W161" s="151">
        <f t="shared" si="11"/>
        <v>0</v>
      </c>
      <c r="X161" s="151">
        <v>0</v>
      </c>
      <c r="Y161" s="151">
        <f t="shared" si="12"/>
        <v>0</v>
      </c>
      <c r="Z161" s="151">
        <v>0</v>
      </c>
      <c r="AA161" s="152">
        <f t="shared" si="13"/>
        <v>0</v>
      </c>
      <c r="AR161" s="16" t="s">
        <v>129</v>
      </c>
      <c r="AT161" s="16" t="s">
        <v>126</v>
      </c>
      <c r="AU161" s="16" t="s">
        <v>23</v>
      </c>
      <c r="AY161" s="16" t="s">
        <v>125</v>
      </c>
      <c r="BE161" s="153">
        <f t="shared" si="14"/>
        <v>20310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6" t="s">
        <v>23</v>
      </c>
      <c r="BK161" s="153">
        <f t="shared" si="19"/>
        <v>20310</v>
      </c>
      <c r="BL161" s="16" t="s">
        <v>130</v>
      </c>
      <c r="BM161" s="16" t="s">
        <v>265</v>
      </c>
    </row>
    <row r="162" spans="2:65" s="1" customFormat="1" ht="22.5" customHeight="1">
      <c r="B162" s="30"/>
      <c r="C162" s="146" t="s">
        <v>198</v>
      </c>
      <c r="D162" s="146" t="s">
        <v>126</v>
      </c>
      <c r="E162" s="147" t="s">
        <v>188</v>
      </c>
      <c r="F162" s="215" t="s">
        <v>266</v>
      </c>
      <c r="G162" s="215"/>
      <c r="H162" s="215"/>
      <c r="I162" s="215"/>
      <c r="J162" s="148" t="s">
        <v>128</v>
      </c>
      <c r="K162" s="149">
        <v>2</v>
      </c>
      <c r="L162" s="216">
        <v>11440</v>
      </c>
      <c r="M162" s="216"/>
      <c r="N162" s="216">
        <f t="shared" si="10"/>
        <v>22880</v>
      </c>
      <c r="O162" s="217"/>
      <c r="P162" s="217"/>
      <c r="Q162" s="217"/>
      <c r="R162" s="32"/>
      <c r="T162" s="150" t="s">
        <v>21</v>
      </c>
      <c r="U162" s="39" t="s">
        <v>42</v>
      </c>
      <c r="V162" s="151">
        <v>0</v>
      </c>
      <c r="W162" s="151">
        <f t="shared" si="11"/>
        <v>0</v>
      </c>
      <c r="X162" s="151">
        <v>0</v>
      </c>
      <c r="Y162" s="151">
        <f t="shared" si="12"/>
        <v>0</v>
      </c>
      <c r="Z162" s="151">
        <v>0</v>
      </c>
      <c r="AA162" s="152">
        <f t="shared" si="13"/>
        <v>0</v>
      </c>
      <c r="AR162" s="16" t="s">
        <v>129</v>
      </c>
      <c r="AT162" s="16" t="s">
        <v>126</v>
      </c>
      <c r="AU162" s="16" t="s">
        <v>23</v>
      </c>
      <c r="AY162" s="16" t="s">
        <v>125</v>
      </c>
      <c r="BE162" s="153">
        <f t="shared" si="14"/>
        <v>22880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6" t="s">
        <v>23</v>
      </c>
      <c r="BK162" s="153">
        <f t="shared" si="19"/>
        <v>22880</v>
      </c>
      <c r="BL162" s="16" t="s">
        <v>130</v>
      </c>
      <c r="BM162" s="16" t="s">
        <v>267</v>
      </c>
    </row>
    <row r="163" spans="2:65" s="1" customFormat="1" ht="22.5" customHeight="1">
      <c r="B163" s="30"/>
      <c r="C163" s="146" t="s">
        <v>268</v>
      </c>
      <c r="D163" s="146" t="s">
        <v>126</v>
      </c>
      <c r="E163" s="147" t="s">
        <v>253</v>
      </c>
      <c r="F163" s="215" t="s">
        <v>269</v>
      </c>
      <c r="G163" s="215"/>
      <c r="H163" s="215"/>
      <c r="I163" s="215"/>
      <c r="J163" s="148" t="s">
        <v>128</v>
      </c>
      <c r="K163" s="149">
        <v>1</v>
      </c>
      <c r="L163" s="216">
        <v>11620</v>
      </c>
      <c r="M163" s="216"/>
      <c r="N163" s="216">
        <f t="shared" si="10"/>
        <v>11620</v>
      </c>
      <c r="O163" s="217"/>
      <c r="P163" s="217"/>
      <c r="Q163" s="217"/>
      <c r="R163" s="32"/>
      <c r="T163" s="150" t="s">
        <v>21</v>
      </c>
      <c r="U163" s="39" t="s">
        <v>42</v>
      </c>
      <c r="V163" s="151">
        <v>0</v>
      </c>
      <c r="W163" s="151">
        <f t="shared" si="11"/>
        <v>0</v>
      </c>
      <c r="X163" s="151">
        <v>0</v>
      </c>
      <c r="Y163" s="151">
        <f t="shared" si="12"/>
        <v>0</v>
      </c>
      <c r="Z163" s="151">
        <v>0</v>
      </c>
      <c r="AA163" s="152">
        <f t="shared" si="13"/>
        <v>0</v>
      </c>
      <c r="AR163" s="16" t="s">
        <v>129</v>
      </c>
      <c r="AT163" s="16" t="s">
        <v>126</v>
      </c>
      <c r="AU163" s="16" t="s">
        <v>23</v>
      </c>
      <c r="AY163" s="16" t="s">
        <v>125</v>
      </c>
      <c r="BE163" s="153">
        <f t="shared" si="14"/>
        <v>11620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6" t="s">
        <v>23</v>
      </c>
      <c r="BK163" s="153">
        <f t="shared" si="19"/>
        <v>11620</v>
      </c>
      <c r="BL163" s="16" t="s">
        <v>130</v>
      </c>
      <c r="BM163" s="16" t="s">
        <v>270</v>
      </c>
    </row>
    <row r="164" spans="2:65" s="1" customFormat="1" ht="31.5" customHeight="1">
      <c r="B164" s="30"/>
      <c r="C164" s="146" t="s">
        <v>202</v>
      </c>
      <c r="D164" s="146" t="s">
        <v>126</v>
      </c>
      <c r="E164" s="147" t="s">
        <v>191</v>
      </c>
      <c r="F164" s="215" t="s">
        <v>271</v>
      </c>
      <c r="G164" s="215"/>
      <c r="H164" s="215"/>
      <c r="I164" s="215"/>
      <c r="J164" s="148" t="s">
        <v>128</v>
      </c>
      <c r="K164" s="149">
        <v>1</v>
      </c>
      <c r="L164" s="216">
        <v>5146</v>
      </c>
      <c r="M164" s="216"/>
      <c r="N164" s="216">
        <f t="shared" si="10"/>
        <v>5146</v>
      </c>
      <c r="O164" s="217"/>
      <c r="P164" s="217"/>
      <c r="Q164" s="217"/>
      <c r="R164" s="32"/>
      <c r="T164" s="150" t="s">
        <v>21</v>
      </c>
      <c r="U164" s="39" t="s">
        <v>42</v>
      </c>
      <c r="V164" s="151">
        <v>0</v>
      </c>
      <c r="W164" s="151">
        <f t="shared" si="11"/>
        <v>0</v>
      </c>
      <c r="X164" s="151">
        <v>0</v>
      </c>
      <c r="Y164" s="151">
        <f t="shared" si="12"/>
        <v>0</v>
      </c>
      <c r="Z164" s="151">
        <v>0</v>
      </c>
      <c r="AA164" s="152">
        <f t="shared" si="13"/>
        <v>0</v>
      </c>
      <c r="AR164" s="16" t="s">
        <v>129</v>
      </c>
      <c r="AT164" s="16" t="s">
        <v>126</v>
      </c>
      <c r="AU164" s="16" t="s">
        <v>23</v>
      </c>
      <c r="AY164" s="16" t="s">
        <v>125</v>
      </c>
      <c r="BE164" s="153">
        <f t="shared" si="14"/>
        <v>5146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6" t="s">
        <v>23</v>
      </c>
      <c r="BK164" s="153">
        <f t="shared" si="19"/>
        <v>5146</v>
      </c>
      <c r="BL164" s="16" t="s">
        <v>130</v>
      </c>
      <c r="BM164" s="16" t="s">
        <v>272</v>
      </c>
    </row>
    <row r="165" spans="2:65" s="1" customFormat="1" ht="31.5" customHeight="1">
      <c r="B165" s="30"/>
      <c r="C165" s="146" t="s">
        <v>273</v>
      </c>
      <c r="D165" s="146" t="s">
        <v>126</v>
      </c>
      <c r="E165" s="147" t="s">
        <v>258</v>
      </c>
      <c r="F165" s="215" t="s">
        <v>274</v>
      </c>
      <c r="G165" s="215"/>
      <c r="H165" s="215"/>
      <c r="I165" s="215"/>
      <c r="J165" s="148" t="s">
        <v>128</v>
      </c>
      <c r="K165" s="149">
        <v>2</v>
      </c>
      <c r="L165" s="216">
        <v>17400</v>
      </c>
      <c r="M165" s="216"/>
      <c r="N165" s="216">
        <f t="shared" si="10"/>
        <v>34800</v>
      </c>
      <c r="O165" s="217"/>
      <c r="P165" s="217"/>
      <c r="Q165" s="217"/>
      <c r="R165" s="32"/>
      <c r="T165" s="150" t="s">
        <v>21</v>
      </c>
      <c r="U165" s="39" t="s">
        <v>42</v>
      </c>
      <c r="V165" s="151">
        <v>0</v>
      </c>
      <c r="W165" s="151">
        <f t="shared" si="11"/>
        <v>0</v>
      </c>
      <c r="X165" s="151">
        <v>0</v>
      </c>
      <c r="Y165" s="151">
        <f t="shared" si="12"/>
        <v>0</v>
      </c>
      <c r="Z165" s="151">
        <v>0</v>
      </c>
      <c r="AA165" s="152">
        <f t="shared" si="13"/>
        <v>0</v>
      </c>
      <c r="AR165" s="16" t="s">
        <v>129</v>
      </c>
      <c r="AT165" s="16" t="s">
        <v>126</v>
      </c>
      <c r="AU165" s="16" t="s">
        <v>23</v>
      </c>
      <c r="AY165" s="16" t="s">
        <v>125</v>
      </c>
      <c r="BE165" s="153">
        <f t="shared" si="14"/>
        <v>34800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6" t="s">
        <v>23</v>
      </c>
      <c r="BK165" s="153">
        <f t="shared" si="19"/>
        <v>34800</v>
      </c>
      <c r="BL165" s="16" t="s">
        <v>130</v>
      </c>
      <c r="BM165" s="16" t="s">
        <v>275</v>
      </c>
    </row>
    <row r="166" spans="2:65" s="1" customFormat="1" ht="22.5" customHeight="1">
      <c r="B166" s="30"/>
      <c r="C166" s="146" t="s">
        <v>205</v>
      </c>
      <c r="D166" s="146" t="s">
        <v>126</v>
      </c>
      <c r="E166" s="147" t="s">
        <v>195</v>
      </c>
      <c r="F166" s="215" t="s">
        <v>276</v>
      </c>
      <c r="G166" s="215"/>
      <c r="H166" s="215"/>
      <c r="I166" s="215"/>
      <c r="J166" s="148" t="s">
        <v>128</v>
      </c>
      <c r="K166" s="149">
        <v>3</v>
      </c>
      <c r="L166" s="216">
        <v>6361</v>
      </c>
      <c r="M166" s="216"/>
      <c r="N166" s="216">
        <f t="shared" si="10"/>
        <v>19083</v>
      </c>
      <c r="O166" s="217"/>
      <c r="P166" s="217"/>
      <c r="Q166" s="217"/>
      <c r="R166" s="32"/>
      <c r="T166" s="150" t="s">
        <v>21</v>
      </c>
      <c r="U166" s="39" t="s">
        <v>42</v>
      </c>
      <c r="V166" s="151">
        <v>0</v>
      </c>
      <c r="W166" s="151">
        <f t="shared" si="11"/>
        <v>0</v>
      </c>
      <c r="X166" s="151">
        <v>0</v>
      </c>
      <c r="Y166" s="151">
        <f t="shared" si="12"/>
        <v>0</v>
      </c>
      <c r="Z166" s="151">
        <v>0</v>
      </c>
      <c r="AA166" s="152">
        <f t="shared" si="13"/>
        <v>0</v>
      </c>
      <c r="AR166" s="16" t="s">
        <v>129</v>
      </c>
      <c r="AT166" s="16" t="s">
        <v>126</v>
      </c>
      <c r="AU166" s="16" t="s">
        <v>23</v>
      </c>
      <c r="AY166" s="16" t="s">
        <v>125</v>
      </c>
      <c r="BE166" s="153">
        <f t="shared" si="14"/>
        <v>19083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6" t="s">
        <v>23</v>
      </c>
      <c r="BK166" s="153">
        <f t="shared" si="19"/>
        <v>19083</v>
      </c>
      <c r="BL166" s="16" t="s">
        <v>130</v>
      </c>
      <c r="BM166" s="16" t="s">
        <v>277</v>
      </c>
    </row>
    <row r="167" spans="2:65" s="1" customFormat="1" ht="22.5" customHeight="1">
      <c r="B167" s="30"/>
      <c r="C167" s="146" t="s">
        <v>278</v>
      </c>
      <c r="D167" s="146" t="s">
        <v>126</v>
      </c>
      <c r="E167" s="147" t="s">
        <v>263</v>
      </c>
      <c r="F167" s="215" t="s">
        <v>279</v>
      </c>
      <c r="G167" s="215"/>
      <c r="H167" s="215"/>
      <c r="I167" s="215"/>
      <c r="J167" s="148" t="s">
        <v>128</v>
      </c>
      <c r="K167" s="149">
        <v>1</v>
      </c>
      <c r="L167" s="216">
        <v>170700</v>
      </c>
      <c r="M167" s="216"/>
      <c r="N167" s="216">
        <f t="shared" si="10"/>
        <v>170700</v>
      </c>
      <c r="O167" s="217"/>
      <c r="P167" s="217"/>
      <c r="Q167" s="217"/>
      <c r="R167" s="32"/>
      <c r="T167" s="150" t="s">
        <v>21</v>
      </c>
      <c r="U167" s="39" t="s">
        <v>42</v>
      </c>
      <c r="V167" s="151">
        <v>0</v>
      </c>
      <c r="W167" s="151">
        <f t="shared" si="11"/>
        <v>0</v>
      </c>
      <c r="X167" s="151">
        <v>0</v>
      </c>
      <c r="Y167" s="151">
        <f t="shared" si="12"/>
        <v>0</v>
      </c>
      <c r="Z167" s="151">
        <v>0</v>
      </c>
      <c r="AA167" s="152">
        <f t="shared" si="13"/>
        <v>0</v>
      </c>
      <c r="AR167" s="16" t="s">
        <v>129</v>
      </c>
      <c r="AT167" s="16" t="s">
        <v>126</v>
      </c>
      <c r="AU167" s="16" t="s">
        <v>23</v>
      </c>
      <c r="AY167" s="16" t="s">
        <v>125</v>
      </c>
      <c r="BE167" s="153">
        <f t="shared" si="14"/>
        <v>170700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6" t="s">
        <v>23</v>
      </c>
      <c r="BK167" s="153">
        <f t="shared" si="19"/>
        <v>170700</v>
      </c>
      <c r="BL167" s="16" t="s">
        <v>130</v>
      </c>
      <c r="BM167" s="16" t="s">
        <v>280</v>
      </c>
    </row>
    <row r="168" spans="2:65" s="1" customFormat="1" ht="22.5" customHeight="1">
      <c r="B168" s="30"/>
      <c r="C168" s="146" t="s">
        <v>209</v>
      </c>
      <c r="D168" s="146" t="s">
        <v>126</v>
      </c>
      <c r="E168" s="147" t="s">
        <v>273</v>
      </c>
      <c r="F168" s="215" t="s">
        <v>281</v>
      </c>
      <c r="G168" s="215"/>
      <c r="H168" s="215"/>
      <c r="I168" s="215"/>
      <c r="J168" s="148" t="s">
        <v>128</v>
      </c>
      <c r="K168" s="149">
        <v>7</v>
      </c>
      <c r="L168" s="216">
        <v>5210</v>
      </c>
      <c r="M168" s="216"/>
      <c r="N168" s="216">
        <f t="shared" si="10"/>
        <v>36470</v>
      </c>
      <c r="O168" s="217"/>
      <c r="P168" s="217"/>
      <c r="Q168" s="217"/>
      <c r="R168" s="32"/>
      <c r="T168" s="150" t="s">
        <v>21</v>
      </c>
      <c r="U168" s="39" t="s">
        <v>42</v>
      </c>
      <c r="V168" s="151">
        <v>0</v>
      </c>
      <c r="W168" s="151">
        <f t="shared" si="11"/>
        <v>0</v>
      </c>
      <c r="X168" s="151">
        <v>0</v>
      </c>
      <c r="Y168" s="151">
        <f t="shared" si="12"/>
        <v>0</v>
      </c>
      <c r="Z168" s="151">
        <v>0</v>
      </c>
      <c r="AA168" s="152">
        <f t="shared" si="13"/>
        <v>0</v>
      </c>
      <c r="AR168" s="16" t="s">
        <v>129</v>
      </c>
      <c r="AT168" s="16" t="s">
        <v>126</v>
      </c>
      <c r="AU168" s="16" t="s">
        <v>23</v>
      </c>
      <c r="AY168" s="16" t="s">
        <v>125</v>
      </c>
      <c r="BE168" s="153">
        <f t="shared" si="14"/>
        <v>36470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6" t="s">
        <v>23</v>
      </c>
      <c r="BK168" s="153">
        <f t="shared" si="19"/>
        <v>36470</v>
      </c>
      <c r="BL168" s="16" t="s">
        <v>130</v>
      </c>
      <c r="BM168" s="16" t="s">
        <v>282</v>
      </c>
    </row>
    <row r="169" spans="2:65" s="1" customFormat="1" ht="22.5" customHeight="1">
      <c r="B169" s="30"/>
      <c r="C169" s="146" t="s">
        <v>283</v>
      </c>
      <c r="D169" s="146" t="s">
        <v>126</v>
      </c>
      <c r="E169" s="147" t="s">
        <v>205</v>
      </c>
      <c r="F169" s="215" t="s">
        <v>284</v>
      </c>
      <c r="G169" s="215"/>
      <c r="H169" s="215"/>
      <c r="I169" s="215"/>
      <c r="J169" s="148" t="s">
        <v>128</v>
      </c>
      <c r="K169" s="149">
        <v>2</v>
      </c>
      <c r="L169" s="216">
        <v>5600</v>
      </c>
      <c r="M169" s="216"/>
      <c r="N169" s="216">
        <f t="shared" si="10"/>
        <v>11200</v>
      </c>
      <c r="O169" s="217"/>
      <c r="P169" s="217"/>
      <c r="Q169" s="217"/>
      <c r="R169" s="32"/>
      <c r="T169" s="150" t="s">
        <v>21</v>
      </c>
      <c r="U169" s="39" t="s">
        <v>42</v>
      </c>
      <c r="V169" s="151">
        <v>0</v>
      </c>
      <c r="W169" s="151">
        <f t="shared" si="11"/>
        <v>0</v>
      </c>
      <c r="X169" s="151">
        <v>0</v>
      </c>
      <c r="Y169" s="151">
        <f t="shared" si="12"/>
        <v>0</v>
      </c>
      <c r="Z169" s="151">
        <v>0</v>
      </c>
      <c r="AA169" s="152">
        <f t="shared" si="13"/>
        <v>0</v>
      </c>
      <c r="AR169" s="16" t="s">
        <v>129</v>
      </c>
      <c r="AT169" s="16" t="s">
        <v>126</v>
      </c>
      <c r="AU169" s="16" t="s">
        <v>23</v>
      </c>
      <c r="AY169" s="16" t="s">
        <v>125</v>
      </c>
      <c r="BE169" s="153">
        <f t="shared" si="14"/>
        <v>11200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6" t="s">
        <v>23</v>
      </c>
      <c r="BK169" s="153">
        <f t="shared" si="19"/>
        <v>11200</v>
      </c>
      <c r="BL169" s="16" t="s">
        <v>130</v>
      </c>
      <c r="BM169" s="16" t="s">
        <v>285</v>
      </c>
    </row>
    <row r="170" spans="2:65" s="1" customFormat="1" ht="22.5" customHeight="1">
      <c r="B170" s="30"/>
      <c r="C170" s="146" t="s">
        <v>212</v>
      </c>
      <c r="D170" s="146" t="s">
        <v>126</v>
      </c>
      <c r="E170" s="147" t="s">
        <v>278</v>
      </c>
      <c r="F170" s="215" t="s">
        <v>286</v>
      </c>
      <c r="G170" s="215"/>
      <c r="H170" s="215"/>
      <c r="I170" s="215"/>
      <c r="J170" s="148" t="s">
        <v>128</v>
      </c>
      <c r="K170" s="149">
        <v>6</v>
      </c>
      <c r="L170" s="216">
        <v>2500</v>
      </c>
      <c r="M170" s="216"/>
      <c r="N170" s="216">
        <f t="shared" si="10"/>
        <v>15000</v>
      </c>
      <c r="O170" s="217"/>
      <c r="P170" s="217"/>
      <c r="Q170" s="217"/>
      <c r="R170" s="32"/>
      <c r="T170" s="150" t="s">
        <v>21</v>
      </c>
      <c r="U170" s="39" t="s">
        <v>42</v>
      </c>
      <c r="V170" s="151">
        <v>0</v>
      </c>
      <c r="W170" s="151">
        <f t="shared" si="11"/>
        <v>0</v>
      </c>
      <c r="X170" s="151">
        <v>0</v>
      </c>
      <c r="Y170" s="151">
        <f t="shared" si="12"/>
        <v>0</v>
      </c>
      <c r="Z170" s="151">
        <v>0</v>
      </c>
      <c r="AA170" s="152">
        <f t="shared" si="13"/>
        <v>0</v>
      </c>
      <c r="AR170" s="16" t="s">
        <v>129</v>
      </c>
      <c r="AT170" s="16" t="s">
        <v>126</v>
      </c>
      <c r="AU170" s="16" t="s">
        <v>23</v>
      </c>
      <c r="AY170" s="16" t="s">
        <v>125</v>
      </c>
      <c r="BE170" s="153">
        <f t="shared" si="14"/>
        <v>15000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6" t="s">
        <v>23</v>
      </c>
      <c r="BK170" s="153">
        <f t="shared" si="19"/>
        <v>15000</v>
      </c>
      <c r="BL170" s="16" t="s">
        <v>130</v>
      </c>
      <c r="BM170" s="16" t="s">
        <v>287</v>
      </c>
    </row>
    <row r="171" spans="2:65" s="1" customFormat="1" ht="22.5" customHeight="1">
      <c r="B171" s="30"/>
      <c r="C171" s="146" t="s">
        <v>288</v>
      </c>
      <c r="D171" s="146" t="s">
        <v>126</v>
      </c>
      <c r="E171" s="147" t="s">
        <v>209</v>
      </c>
      <c r="F171" s="215" t="s">
        <v>289</v>
      </c>
      <c r="G171" s="215"/>
      <c r="H171" s="215"/>
      <c r="I171" s="215"/>
      <c r="J171" s="148" t="s">
        <v>128</v>
      </c>
      <c r="K171" s="149">
        <v>1</v>
      </c>
      <c r="L171" s="216">
        <v>4700</v>
      </c>
      <c r="M171" s="216"/>
      <c r="N171" s="216">
        <f t="shared" si="10"/>
        <v>4700</v>
      </c>
      <c r="O171" s="217"/>
      <c r="P171" s="217"/>
      <c r="Q171" s="217"/>
      <c r="R171" s="32"/>
      <c r="T171" s="150" t="s">
        <v>21</v>
      </c>
      <c r="U171" s="39" t="s">
        <v>42</v>
      </c>
      <c r="V171" s="151">
        <v>0</v>
      </c>
      <c r="W171" s="151">
        <f t="shared" si="11"/>
        <v>0</v>
      </c>
      <c r="X171" s="151">
        <v>0</v>
      </c>
      <c r="Y171" s="151">
        <f t="shared" si="12"/>
        <v>0</v>
      </c>
      <c r="Z171" s="151">
        <v>0</v>
      </c>
      <c r="AA171" s="152">
        <f t="shared" si="13"/>
        <v>0</v>
      </c>
      <c r="AR171" s="16" t="s">
        <v>129</v>
      </c>
      <c r="AT171" s="16" t="s">
        <v>126</v>
      </c>
      <c r="AU171" s="16" t="s">
        <v>23</v>
      </c>
      <c r="AY171" s="16" t="s">
        <v>125</v>
      </c>
      <c r="BE171" s="153">
        <f t="shared" si="14"/>
        <v>4700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6" t="s">
        <v>23</v>
      </c>
      <c r="BK171" s="153">
        <f t="shared" si="19"/>
        <v>4700</v>
      </c>
      <c r="BL171" s="16" t="s">
        <v>130</v>
      </c>
      <c r="BM171" s="16" t="s">
        <v>290</v>
      </c>
    </row>
    <row r="172" spans="2:65" s="1" customFormat="1" ht="22.5" customHeight="1">
      <c r="B172" s="30"/>
      <c r="C172" s="146" t="s">
        <v>216</v>
      </c>
      <c r="D172" s="146" t="s">
        <v>126</v>
      </c>
      <c r="E172" s="147" t="s">
        <v>283</v>
      </c>
      <c r="F172" s="215" t="s">
        <v>291</v>
      </c>
      <c r="G172" s="215"/>
      <c r="H172" s="215"/>
      <c r="I172" s="215"/>
      <c r="J172" s="148" t="s">
        <v>128</v>
      </c>
      <c r="K172" s="149">
        <v>17</v>
      </c>
      <c r="L172" s="216">
        <v>4650</v>
      </c>
      <c r="M172" s="216"/>
      <c r="N172" s="216">
        <f t="shared" si="10"/>
        <v>79050</v>
      </c>
      <c r="O172" s="217"/>
      <c r="P172" s="217"/>
      <c r="Q172" s="217"/>
      <c r="R172" s="32"/>
      <c r="T172" s="150" t="s">
        <v>21</v>
      </c>
      <c r="U172" s="154" t="s">
        <v>42</v>
      </c>
      <c r="V172" s="155">
        <v>0</v>
      </c>
      <c r="W172" s="155">
        <f t="shared" si="11"/>
        <v>0</v>
      </c>
      <c r="X172" s="155">
        <v>0</v>
      </c>
      <c r="Y172" s="155">
        <f t="shared" si="12"/>
        <v>0</v>
      </c>
      <c r="Z172" s="155">
        <v>0</v>
      </c>
      <c r="AA172" s="156">
        <f t="shared" si="13"/>
        <v>0</v>
      </c>
      <c r="AR172" s="16" t="s">
        <v>129</v>
      </c>
      <c r="AT172" s="16" t="s">
        <v>126</v>
      </c>
      <c r="AU172" s="16" t="s">
        <v>23</v>
      </c>
      <c r="AY172" s="16" t="s">
        <v>125</v>
      </c>
      <c r="BE172" s="153">
        <f t="shared" si="14"/>
        <v>79050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6" t="s">
        <v>23</v>
      </c>
      <c r="BK172" s="153">
        <f t="shared" si="19"/>
        <v>79050</v>
      </c>
      <c r="BL172" s="16" t="s">
        <v>130</v>
      </c>
      <c r="BM172" s="16" t="s">
        <v>292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6"/>
    </row>
  </sheetData>
  <sheetProtection password="CC35" sheet="1" objects="1" scenarios="1" formatCells="0" formatColumns="0" formatRows="0" sort="0" autoFilter="0"/>
  <mergeCells count="232">
    <mergeCell ref="H1:K1"/>
    <mergeCell ref="S2:AC2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04:P104"/>
    <mergeCell ref="M106:P106"/>
    <mergeCell ref="M108:Q108"/>
    <mergeCell ref="M109:Q109"/>
    <mergeCell ref="F111:I111"/>
    <mergeCell ref="L111:M111"/>
    <mergeCell ref="N111:Q111"/>
    <mergeCell ref="F114:I114"/>
    <mergeCell ref="L114:M114"/>
    <mergeCell ref="N114:Q114"/>
    <mergeCell ref="N112:Q112"/>
    <mergeCell ref="N113:Q113"/>
    <mergeCell ref="N89:Q89"/>
    <mergeCell ref="N91:Q91"/>
    <mergeCell ref="D92:H92"/>
    <mergeCell ref="N92:Q92"/>
    <mergeCell ref="D93:H93"/>
    <mergeCell ref="N93:Q93"/>
    <mergeCell ref="L95:Q95"/>
    <mergeCell ref="C101:Q101"/>
    <mergeCell ref="F103:P103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02.6 - Vybavení místností...</vt:lpstr>
      <vt:lpstr>'02.6 - Vybavení místností...'!Názvy_tisku</vt:lpstr>
      <vt:lpstr>'Rekapitulace stavby'!Názvy_tisku</vt:lpstr>
      <vt:lpstr>'02.6 - Vybavení místností...'!Oblast_tisku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2017-11-15T20:45:01Z</dcterms:created>
  <dcterms:modified xsi:type="dcterms:W3CDTF">2017-11-15T20:45:03Z</dcterms:modified>
</cp:coreProperties>
</file>